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45" windowHeight="12405"/>
  </bookViews>
  <sheets>
    <sheet name="Grafik_Land" sheetId="5" r:id="rId1"/>
    <sheet name="Daten_Land" sheetId="6" r:id="rId2"/>
    <sheet name="Grafik_Kreise" sheetId="1" r:id="rId3"/>
    <sheet name="LKR_Liste" sheetId="4" state="hidden" r:id="rId4"/>
    <sheet name="Daten_Kreise" sheetId="7" r:id="rId5"/>
  </sheets>
  <definedNames>
    <definedName name="_xlnm._FilterDatabase" localSheetId="2" hidden="1">Daten_Kreise!$B$1:$E$91</definedName>
    <definedName name="_xlnm.Print_Area" localSheetId="2">Grafik_Kreise!$B$5:$E$30</definedName>
    <definedName name="_xlnm.Print_Area" localSheetId="0">Grafik_Land!$A$2:$C$22</definedName>
    <definedName name="Kaufwert">Daten_Land!$A$53:$AU$60</definedName>
  </definedNames>
  <calcPr calcId="145621"/>
</workbook>
</file>

<file path=xl/calcChain.xml><?xml version="1.0" encoding="utf-8"?>
<calcChain xmlns="http://schemas.openxmlformats.org/spreadsheetml/2006/main">
  <c r="R93" i="7" l="1"/>
  <c r="R92" i="7"/>
  <c r="C61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AU54" i="6"/>
  <c r="AU61" i="6" s="1"/>
  <c r="AT54" i="6"/>
  <c r="AT61" i="6" s="1"/>
  <c r="AS54" i="6"/>
  <c r="AS61" i="6" s="1"/>
  <c r="AR54" i="6"/>
  <c r="AR61" i="6" s="1"/>
  <c r="AQ54" i="6"/>
  <c r="AQ61" i="6" s="1"/>
  <c r="AP54" i="6"/>
  <c r="AP61" i="6" s="1"/>
  <c r="AO54" i="6"/>
  <c r="AO61" i="6" s="1"/>
  <c r="AN54" i="6"/>
  <c r="AN61" i="6" s="1"/>
  <c r="AM54" i="6"/>
  <c r="AM61" i="6" s="1"/>
  <c r="AL54" i="6"/>
  <c r="AL61" i="6" s="1"/>
  <c r="AK54" i="6"/>
  <c r="AK61" i="6" s="1"/>
  <c r="AJ54" i="6"/>
  <c r="AJ61" i="6" s="1"/>
  <c r="AI54" i="6"/>
  <c r="AI61" i="6" s="1"/>
  <c r="AH54" i="6"/>
  <c r="AH61" i="6" s="1"/>
  <c r="AG54" i="6"/>
  <c r="AG61" i="6" s="1"/>
  <c r="AF54" i="6"/>
  <c r="AF61" i="6" s="1"/>
  <c r="AE54" i="6"/>
  <c r="AE61" i="6" s="1"/>
  <c r="AD54" i="6"/>
  <c r="AD61" i="6" s="1"/>
  <c r="AC54" i="6"/>
  <c r="AC61" i="6" s="1"/>
  <c r="AB54" i="6"/>
  <c r="AB61" i="6" s="1"/>
  <c r="AA54" i="6"/>
  <c r="AA61" i="6" s="1"/>
  <c r="Z54" i="6"/>
  <c r="Z61" i="6" s="1"/>
  <c r="Y54" i="6"/>
  <c r="Y61" i="6" s="1"/>
  <c r="X54" i="6"/>
  <c r="X61" i="6" s="1"/>
  <c r="W54" i="6"/>
  <c r="W61" i="6" s="1"/>
  <c r="V54" i="6"/>
  <c r="V61" i="6" s="1"/>
  <c r="U54" i="6"/>
  <c r="U61" i="6" s="1"/>
  <c r="T54" i="6"/>
  <c r="T61" i="6" s="1"/>
  <c r="S54" i="6"/>
  <c r="S61" i="6" s="1"/>
  <c r="R54" i="6"/>
  <c r="R61" i="6" s="1"/>
  <c r="Q54" i="6"/>
  <c r="Q61" i="6" s="1"/>
  <c r="P54" i="6"/>
  <c r="P61" i="6" s="1"/>
  <c r="O54" i="6"/>
  <c r="O61" i="6" s="1"/>
  <c r="N54" i="6"/>
  <c r="N61" i="6" s="1"/>
  <c r="M54" i="6"/>
  <c r="M61" i="6" s="1"/>
  <c r="L54" i="6"/>
  <c r="L61" i="6" s="1"/>
  <c r="K54" i="6"/>
  <c r="K61" i="6" s="1"/>
  <c r="J54" i="6"/>
  <c r="J61" i="6" s="1"/>
  <c r="I54" i="6"/>
  <c r="I61" i="6" s="1"/>
  <c r="H54" i="6"/>
  <c r="H61" i="6" s="1"/>
  <c r="G54" i="6"/>
  <c r="G61" i="6" s="1"/>
  <c r="F54" i="6"/>
  <c r="F61" i="6" s="1"/>
  <c r="E54" i="6"/>
  <c r="E61" i="6" s="1"/>
  <c r="D54" i="6"/>
  <c r="D61" i="6" s="1"/>
  <c r="E52" i="6"/>
  <c r="A4" i="5"/>
  <c r="C30" i="1" l="1"/>
  <c r="C29" i="1"/>
  <c r="B3" i="1" l="1"/>
  <c r="C38" i="1"/>
  <c r="P38" i="1" s="1"/>
  <c r="C37" i="1"/>
  <c r="O37" i="1" s="1"/>
  <c r="F38" i="1" l="1"/>
  <c r="J38" i="1"/>
  <c r="D38" i="1"/>
  <c r="H38" i="1"/>
  <c r="L38" i="1"/>
  <c r="N38" i="1"/>
  <c r="D37" i="1"/>
  <c r="E38" i="1"/>
  <c r="G38" i="1"/>
  <c r="I38" i="1"/>
  <c r="K38" i="1"/>
  <c r="M38" i="1"/>
  <c r="O38" i="1"/>
  <c r="F37" i="1"/>
  <c r="H37" i="1"/>
  <c r="J37" i="1"/>
  <c r="L37" i="1"/>
  <c r="N37" i="1"/>
  <c r="P37" i="1"/>
  <c r="E37" i="1"/>
  <c r="G37" i="1"/>
  <c r="I37" i="1"/>
  <c r="K37" i="1"/>
  <c r="M37" i="1"/>
</calcChain>
</file>

<file path=xl/comments1.xml><?xml version="1.0" encoding="utf-8"?>
<comments xmlns="http://schemas.openxmlformats.org/spreadsheetml/2006/main">
  <authors>
    <author>Müller, Richard (LEL)</author>
  </authors>
  <commentList>
    <comment ref="B3" authorId="0">
      <text>
        <r>
          <rPr>
            <sz val="8"/>
            <color indexed="81"/>
            <rFont val="Tahoma"/>
            <family val="2"/>
          </rPr>
          <t>je Hecktar Fläche der landwirtschaftlichen Nutzung</t>
        </r>
      </text>
    </comment>
  </commentList>
</comments>
</file>

<file path=xl/sharedStrings.xml><?xml version="1.0" encoding="utf-8"?>
<sst xmlns="http://schemas.openxmlformats.org/spreadsheetml/2006/main" count="416" uniqueCount="127">
  <si>
    <t>Übereignete Flächen der landwirtschaftlichen Nutzung (FdlN) insgesamt1)</t>
  </si>
  <si>
    <t>Durchschnittlicher Kaufpreis</t>
  </si>
  <si>
    <t>ha</t>
  </si>
  <si>
    <t>EUR/ha</t>
  </si>
  <si>
    <t>BW</t>
  </si>
  <si>
    <t>ADK</t>
  </si>
  <si>
    <t>BAD</t>
  </si>
  <si>
    <t>BC</t>
  </si>
  <si>
    <t>BB</t>
  </si>
  <si>
    <t>FN</t>
  </si>
  <si>
    <t>FR</t>
  </si>
  <si>
    <t>CW</t>
  </si>
  <si>
    <t>EM</t>
  </si>
  <si>
    <t>Enzkreis</t>
  </si>
  <si>
    <t>ES</t>
  </si>
  <si>
    <t>–</t>
  </si>
  <si>
    <t>,</t>
  </si>
  <si>
    <t>Breisach</t>
  </si>
  <si>
    <t>GP</t>
  </si>
  <si>
    <t>FDS</t>
  </si>
  <si>
    <t>HD</t>
  </si>
  <si>
    <t>HDH</t>
  </si>
  <si>
    <t>HN (S)</t>
  </si>
  <si>
    <t>HN (L)</t>
  </si>
  <si>
    <t>KÜN</t>
  </si>
  <si>
    <t>KA (S)</t>
  </si>
  <si>
    <t>KA (L)</t>
  </si>
  <si>
    <t>KN</t>
  </si>
  <si>
    <t>LÖ</t>
  </si>
  <si>
    <t>LB</t>
  </si>
  <si>
    <t>MTK</t>
  </si>
  <si>
    <t>MA</t>
  </si>
  <si>
    <t>NOK</t>
  </si>
  <si>
    <t>OG</t>
  </si>
  <si>
    <t>AA</t>
  </si>
  <si>
    <t>PF (S)</t>
  </si>
  <si>
    <t>RA</t>
  </si>
  <si>
    <t>RV</t>
  </si>
  <si>
    <t>RMK</t>
  </si>
  <si>
    <t>RT</t>
  </si>
  <si>
    <t>RNK</t>
  </si>
  <si>
    <t>RW</t>
  </si>
  <si>
    <t>SHA</t>
  </si>
  <si>
    <t>SBK</t>
  </si>
  <si>
    <t>SIG</t>
  </si>
  <si>
    <t>S</t>
  </si>
  <si>
    <t>TUT</t>
  </si>
  <si>
    <t>TÜ</t>
  </si>
  <si>
    <t>UL (S)</t>
  </si>
  <si>
    <t>ZAK</t>
  </si>
  <si>
    <t>WT</t>
  </si>
  <si>
    <t>LKR_NR</t>
  </si>
  <si>
    <t>LKR</t>
  </si>
  <si>
    <t>Einheit</t>
  </si>
  <si>
    <t>Merkmal</t>
  </si>
  <si>
    <t>Stuttgart (S)</t>
  </si>
  <si>
    <t xml:space="preserve">Böblingen </t>
  </si>
  <si>
    <t xml:space="preserve">Esslingen </t>
  </si>
  <si>
    <t>Göppingen</t>
  </si>
  <si>
    <t>Ludwigsburg</t>
  </si>
  <si>
    <t>Rems-Murr-Kreis</t>
  </si>
  <si>
    <t>Heilbronn (S)</t>
  </si>
  <si>
    <t>Heilbronn (L)</t>
  </si>
  <si>
    <t>Hohenlohekreis</t>
  </si>
  <si>
    <t>Schwäbisch Hall</t>
  </si>
  <si>
    <t>Main-Tauber-Kreis</t>
  </si>
  <si>
    <t>Heidenheim</t>
  </si>
  <si>
    <t>Ostalbkreis</t>
  </si>
  <si>
    <t>Baden-Baden (S)</t>
  </si>
  <si>
    <t>Karlsruhe (S)</t>
  </si>
  <si>
    <t>Karlsruhe (L)</t>
  </si>
  <si>
    <t>Rastatt</t>
  </si>
  <si>
    <t>Heidelberg (S)</t>
  </si>
  <si>
    <t>Mannheim (S)</t>
  </si>
  <si>
    <t>Neckar-Odenwald-Kreis</t>
  </si>
  <si>
    <t>Rhein-Neckar-Kreis</t>
  </si>
  <si>
    <t>Pforzheim (S)</t>
  </si>
  <si>
    <t>Calw</t>
  </si>
  <si>
    <t>Freudenstadt</t>
  </si>
  <si>
    <t>Freiburg im Breisgau (S)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</si>
  <si>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</si>
  <si>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</si>
  <si>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</si>
  <si>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</si>
  <si>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</si>
  <si>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</si>
  <si>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</si>
  <si>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</si>
  <si>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</si>
  <si>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Reutlingen</t>
  </si>
  <si>
    <t>Tübingen</t>
  </si>
  <si>
    <t>Zollernalbkreis</t>
  </si>
  <si>
    <t>Ulm (S)</t>
  </si>
  <si>
    <t>Alb-Donau-Kreis</t>
  </si>
  <si>
    <t>Biberach</t>
  </si>
  <si>
    <t>Bodenseekreis</t>
  </si>
  <si>
    <t>Ravensburg</t>
  </si>
  <si>
    <t>Sigmaringen</t>
  </si>
  <si>
    <t>Baden-Württemberg</t>
  </si>
  <si>
    <t>LKR_NAME</t>
  </si>
  <si>
    <t>Alle Stadtkreise im angrenzenden Landkreis enthalten</t>
  </si>
  <si>
    <t>Übereignete Flächen</t>
  </si>
  <si>
    <t>Böblingen</t>
  </si>
  <si>
    <t>EUR</t>
  </si>
  <si>
    <t>Maximum</t>
  </si>
  <si>
    <t>Auswahl Kriterium</t>
  </si>
  <si>
    <t>Entwicklung seit 1974</t>
  </si>
  <si>
    <t>Quelle: Statistisches Landesamt Baden-Württemberg</t>
  </si>
  <si>
    <t>Bearbeitung: LEL Schwäbisch Gmünd, Abt. 3; August 2018</t>
  </si>
  <si>
    <t>Kaufwerte für Flächen der landwirtschaftlicher Nutzung insgesamt</t>
  </si>
  <si>
    <t>Jahr</t>
  </si>
  <si>
    <t>Verkäufe</t>
  </si>
  <si>
    <t>Gesamt-fläche</t>
  </si>
  <si>
    <t>Fläche der lw. Nutzung (FdlN)</t>
  </si>
  <si>
    <t>Kaufwert</t>
  </si>
  <si>
    <t>EMZ je Ar FdlN</t>
  </si>
  <si>
    <t>je ha Gesamt-fläche</t>
  </si>
  <si>
    <t>je FdlN</t>
  </si>
  <si>
    <t>je 100 EMZ</t>
  </si>
  <si>
    <t>Anzahl</t>
  </si>
  <si>
    <t>Gesamtfläche</t>
  </si>
  <si>
    <t>Fläche der landwirtschaftlichen Nutzung</t>
  </si>
  <si>
    <t>Kaufwert je ha Gesamtfläche</t>
  </si>
  <si>
    <t>Kaufwert je FdlN</t>
  </si>
  <si>
    <t>Kaufwert je 100 EMZ</t>
  </si>
  <si>
    <t>EMZ</t>
  </si>
  <si>
    <t>Kaufwerte für Flächen der landwirtschaftlichen Nutzung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</si>
</sst>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rgb="FF222222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" fontId="0" fillId="0" borderId="0" xfId="1" applyNumberFormat="1" applyFont="1"/>
    <xf numFmtId="3" fontId="0" fillId="0" borderId="0" xfId="1" applyNumberFormat="1" applyFont="1"/>
    <xf numFmtId="3" fontId="0" fillId="2" borderId="0" xfId="0" applyNumberFormat="1" applyFill="1"/>
    <xf numFmtId="0" fontId="0" fillId="4" borderId="0" xfId="0" applyFill="1"/>
    <xf numFmtId="0" fontId="0" fillId="5" borderId="0" xfId="0" applyFill="1" applyBorder="1"/>
    <xf numFmtId="3" fontId="0" fillId="5" borderId="0" xfId="0" applyNumberFormat="1" applyFill="1" applyBorder="1"/>
    <xf numFmtId="0" fontId="2" fillId="5" borderId="0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 wrapText="1"/>
    </xf>
    <xf numFmtId="0" fontId="0" fillId="6" borderId="1" xfId="0" applyFill="1" applyBorder="1"/>
    <xf numFmtId="0" fontId="0" fillId="7" borderId="0" xfId="0" applyFill="1" applyBorder="1"/>
    <xf numFmtId="0" fontId="8" fillId="7" borderId="0" xfId="0" applyFont="1" applyFill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  <xf numFmtId="0" fontId="2" fillId="8" borderId="2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8" borderId="6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2" fillId="8" borderId="1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164" fontId="1" fillId="0" borderId="7" xfId="1" applyNumberFormat="1" applyFont="1" applyBorder="1" applyAlignment="1">
      <alignment vertical="center"/>
    </xf>
    <xf numFmtId="164" fontId="1" fillId="0" borderId="14" xfId="1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1" fillId="0" borderId="8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164" fontId="1" fillId="2" borderId="8" xfId="1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1" fillId="0" borderId="17" xfId="1" applyNumberFormat="1" applyFont="1" applyBorder="1" applyAlignment="1">
      <alignment vertical="center"/>
    </xf>
    <xf numFmtId="164" fontId="1" fillId="0" borderId="18" xfId="1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64" fontId="1" fillId="0" borderId="12" xfId="1" applyNumberFormat="1" applyFont="1" applyBorder="1" applyAlignment="1">
      <alignment vertical="center"/>
    </xf>
    <xf numFmtId="164" fontId="1" fillId="0" borderId="13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0" xfId="1" applyNumberFormat="1" applyFont="1" applyBorder="1" applyAlignment="1">
      <alignment vertical="center"/>
    </xf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9" xfId="0" applyFont="1" applyFill="1" applyBorder="1" applyAlignment="1">
      <alignment horizontal="center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60579589928747E-2"/>
          <c:y val="0.12158861859421069"/>
          <c:w val="0.88035485041061912"/>
          <c:h val="0.74429765034146322"/>
        </c:manualLayout>
      </c:layout>
      <c:barChart>
        <c:barDir val="col"/>
        <c:grouping val="stacked"/>
        <c:varyColors val="0"/>
        <c:ser>
          <c:idx val="8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Daten_Land!$D$53:$AT$53</c:f>
              <c:numCache>
                <c:formatCode>General</c:formatCode>
                <c:ptCount val="4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</c:numCache>
            </c:numRef>
          </c:cat>
          <c:val>
            <c:numRef>
              <c:f>Daten_Land!$D$61:$AU$61</c:f>
              <c:numCache>
                <c:formatCode>General</c:formatCode>
                <c:ptCount val="44"/>
                <c:pt idx="0">
                  <c:v>5644</c:v>
                </c:pt>
                <c:pt idx="1">
                  <c:v>5214</c:v>
                </c:pt>
                <c:pt idx="2">
                  <c:v>6517</c:v>
                </c:pt>
                <c:pt idx="3">
                  <c:v>6091</c:v>
                </c:pt>
                <c:pt idx="4">
                  <c:v>6014</c:v>
                </c:pt>
                <c:pt idx="5">
                  <c:v>6164</c:v>
                </c:pt>
                <c:pt idx="6">
                  <c:v>5690</c:v>
                </c:pt>
                <c:pt idx="7">
                  <c:v>5117</c:v>
                </c:pt>
                <c:pt idx="8">
                  <c:v>5015</c:v>
                </c:pt>
                <c:pt idx="9">
                  <c:v>5734</c:v>
                </c:pt>
                <c:pt idx="10">
                  <c:v>6037</c:v>
                </c:pt>
                <c:pt idx="11">
                  <c:v>8295</c:v>
                </c:pt>
                <c:pt idx="12">
                  <c:v>9793</c:v>
                </c:pt>
                <c:pt idx="13">
                  <c:v>8804</c:v>
                </c:pt>
                <c:pt idx="14">
                  <c:v>8390</c:v>
                </c:pt>
                <c:pt idx="15">
                  <c:v>7357</c:v>
                </c:pt>
                <c:pt idx="16">
                  <c:v>6438</c:v>
                </c:pt>
                <c:pt idx="17">
                  <c:v>6077</c:v>
                </c:pt>
                <c:pt idx="18">
                  <c:v>4982</c:v>
                </c:pt>
                <c:pt idx="19">
                  <c:v>4313</c:v>
                </c:pt>
                <c:pt idx="20">
                  <c:v>4586</c:v>
                </c:pt>
                <c:pt idx="21">
                  <c:v>5268</c:v>
                </c:pt>
                <c:pt idx="22">
                  <c:v>5395</c:v>
                </c:pt>
                <c:pt idx="23">
                  <c:v>5253</c:v>
                </c:pt>
                <c:pt idx="24">
                  <c:v>5622</c:v>
                </c:pt>
                <c:pt idx="25">
                  <c:v>5439</c:v>
                </c:pt>
                <c:pt idx="26">
                  <c:v>4982</c:v>
                </c:pt>
                <c:pt idx="27">
                  <c:v>5399</c:v>
                </c:pt>
                <c:pt idx="28">
                  <c:v>4827</c:v>
                </c:pt>
                <c:pt idx="29">
                  <c:v>4750</c:v>
                </c:pt>
                <c:pt idx="30">
                  <c:v>4574</c:v>
                </c:pt>
                <c:pt idx="31">
                  <c:v>3776</c:v>
                </c:pt>
                <c:pt idx="32">
                  <c:v>5395</c:v>
                </c:pt>
                <c:pt idx="33">
                  <c:v>6272</c:v>
                </c:pt>
                <c:pt idx="34">
                  <c:v>5949</c:v>
                </c:pt>
                <c:pt idx="35">
                  <c:v>6387</c:v>
                </c:pt>
                <c:pt idx="36">
                  <c:v>5840</c:v>
                </c:pt>
                <c:pt idx="37">
                  <c:v>6270</c:v>
                </c:pt>
                <c:pt idx="38">
                  <c:v>5941</c:v>
                </c:pt>
                <c:pt idx="39">
                  <c:v>5810</c:v>
                </c:pt>
                <c:pt idx="40">
                  <c:v>5591</c:v>
                </c:pt>
                <c:pt idx="41">
                  <c:v>5251</c:v>
                </c:pt>
                <c:pt idx="42">
                  <c:v>5099</c:v>
                </c:pt>
                <c:pt idx="43">
                  <c:v>4448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81864576"/>
        <c:axId val="81866112"/>
      </c:barChart>
      <c:catAx>
        <c:axId val="8186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866112"/>
        <c:crosses val="autoZero"/>
        <c:auto val="1"/>
        <c:lblAlgn val="ctr"/>
        <c:lblOffset val="100"/>
        <c:noMultiLvlLbl val="0"/>
      </c:catAx>
      <c:valAx>
        <c:axId val="81866112"/>
        <c:scaling>
          <c:orientation val="minMax"/>
        </c:scaling>
        <c:delete val="0"/>
        <c:axPos val="l"/>
        <c:majorGridlines/>
        <c:title>
          <c:tx>
            <c:strRef>
              <c:f>Daten_Land!$C$61</c:f>
              <c:strCache>
                <c:ptCount val="1"/>
                <c:pt idx="0">
                  <c:v>Anzahl</c:v>
                </c:pt>
              </c:strCache>
            </c:strRef>
          </c:tx>
          <c:layout>
            <c:manualLayout>
              <c:xMode val="edge"/>
              <c:yMode val="edge"/>
              <c:x val="0"/>
              <c:y val="1.5018648984666391E-3"/>
            </c:manualLayout>
          </c:layout>
          <c:overlay val="0"/>
          <c:txPr>
            <a:bodyPr rot="0" vert="horz"/>
            <a:lstStyle/>
            <a:p>
              <a:pPr algn="ctr">
                <a:defRPr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864576"/>
        <c:crosses val="autoZero"/>
        <c:crossBetween val="between"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rgbClr val="FFFF99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Grafik_Kreise!$B$3</c:f>
          <c:strCache>
            <c:ptCount val="1"/>
            <c:pt idx="0">
              <c:v>Alb-Donau-Kreis</c:v>
            </c:pt>
          </c:strCache>
        </c:strRef>
      </c:tx>
      <c:layout>
        <c:manualLayout>
          <c:xMode val="edge"/>
          <c:yMode val="edge"/>
          <c:x val="0.38423225348734658"/>
          <c:y val="0.1098570165744167"/>
        </c:manualLayout>
      </c:layout>
      <c:overlay val="1"/>
      <c:txPr>
        <a:bodyPr/>
        <a:lstStyle/>
        <a:p>
          <a:pPr algn="r">
            <a:defRPr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125240594925635"/>
          <c:y val="0.21343759113444152"/>
          <c:w val="0.7785925196850394"/>
          <c:h val="0.57336030912802571"/>
        </c:manualLayout>
      </c:layout>
      <c:barChart>
        <c:barDir val="col"/>
        <c:grouping val="clustered"/>
        <c:varyColors val="0"/>
        <c:ser>
          <c:idx val="2"/>
          <c:order val="0"/>
          <c:tx>
            <c:v>Kaufpreis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Grafik_Kreise!$D$36:$P$36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Grafik_Kreise!$D$38:$P$38</c:f>
              <c:numCache>
                <c:formatCode>#,##0</c:formatCode>
                <c:ptCount val="13"/>
                <c:pt idx="0">
                  <c:v>20964</c:v>
                </c:pt>
                <c:pt idx="1">
                  <c:v>27665</c:v>
                </c:pt>
                <c:pt idx="2">
                  <c:v>23281</c:v>
                </c:pt>
                <c:pt idx="3">
                  <c:v>25116</c:v>
                </c:pt>
                <c:pt idx="4">
                  <c:v>21046</c:v>
                </c:pt>
                <c:pt idx="5">
                  <c:v>24867</c:v>
                </c:pt>
                <c:pt idx="6">
                  <c:v>24598</c:v>
                </c:pt>
                <c:pt idx="7">
                  <c:v>25670</c:v>
                </c:pt>
                <c:pt idx="8">
                  <c:v>31043</c:v>
                </c:pt>
                <c:pt idx="9">
                  <c:v>33010</c:v>
                </c:pt>
                <c:pt idx="10">
                  <c:v>31369</c:v>
                </c:pt>
                <c:pt idx="11">
                  <c:v>36074</c:v>
                </c:pt>
                <c:pt idx="12">
                  <c:v>37954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594688"/>
        <c:axId val="99272960"/>
      </c:barChart>
      <c:lineChart>
        <c:grouping val="standard"/>
        <c:varyColors val="0"/>
        <c:ser>
          <c:idx val="0"/>
          <c:order val="1"/>
          <c:tx>
            <c:v>Fläche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Grafik_Kreise!$D$37:$P$37</c:f>
              <c:numCache>
                <c:formatCode>0</c:formatCode>
                <c:ptCount val="13"/>
                <c:pt idx="0">
                  <c:v>153</c:v>
                </c:pt>
                <c:pt idx="1">
                  <c:v>171</c:v>
                </c:pt>
                <c:pt idx="2">
                  <c:v>280</c:v>
                </c:pt>
                <c:pt idx="3">
                  <c:v>298</c:v>
                </c:pt>
                <c:pt idx="4">
                  <c:v>437</c:v>
                </c:pt>
                <c:pt idx="5">
                  <c:v>251</c:v>
                </c:pt>
                <c:pt idx="6">
                  <c:v>253</c:v>
                </c:pt>
                <c:pt idx="7">
                  <c:v>182</c:v>
                </c:pt>
                <c:pt idx="8">
                  <c:v>193</c:v>
                </c:pt>
                <c:pt idx="9">
                  <c:v>187</c:v>
                </c:pt>
                <c:pt idx="10">
                  <c:v>151</c:v>
                </c:pt>
                <c:pt idx="11">
                  <c:v>218.8</c:v>
                </c:pt>
                <c:pt idx="12">
                  <c:v>192.86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28128"/>
        <c:axId val="104526208"/>
      </c:lineChart>
      <c:catAx>
        <c:axId val="9059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Quelle: Statistisches Landesamt Baden-Württemberg; LEL Schwäbisch Gmünd</a:t>
                </a:r>
              </a:p>
            </c:rich>
          </c:tx>
          <c:layout>
            <c:manualLayout>
              <c:xMode val="edge"/>
              <c:yMode val="edge"/>
              <c:x val="1.1458442694663163E-2"/>
              <c:y val="0.93409849810440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9272960"/>
        <c:crosses val="autoZero"/>
        <c:auto val="1"/>
        <c:lblAlgn val="ctr"/>
        <c:lblOffset val="100"/>
        <c:noMultiLvlLbl val="0"/>
      </c:catAx>
      <c:valAx>
        <c:axId val="992729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Kaufpreis </a:t>
                </a:r>
                <a:br>
                  <a:rPr lang="en-US" sz="10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</a:br>
                <a:r>
                  <a:rPr lang="en-US" sz="10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EUR/ha</a:t>
                </a:r>
              </a:p>
            </c:rich>
          </c:tx>
          <c:layout>
            <c:manualLayout>
              <c:xMode val="edge"/>
              <c:yMode val="edge"/>
              <c:x val="8.333274130207409E-3"/>
              <c:y val="9.020817967374331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0594688"/>
        <c:crosses val="autoZero"/>
        <c:crossBetween val="between"/>
      </c:valAx>
      <c:valAx>
        <c:axId val="1045262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r">
                  <a:defRPr sz="10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Hektar</a:t>
                </a:r>
              </a:p>
            </c:rich>
          </c:tx>
          <c:layout>
            <c:manualLayout>
              <c:xMode val="edge"/>
              <c:yMode val="edge"/>
              <c:x val="0.90527610364493916"/>
              <c:y val="0.1218419216585268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4528128"/>
        <c:crosses val="max"/>
        <c:crossBetween val="between"/>
      </c:valAx>
      <c:catAx>
        <c:axId val="10452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4526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824912510936132"/>
          <c:y val="0.21257910469524643"/>
          <c:w val="0.15939770686558916"/>
          <c:h val="0.1021389414930728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10" dropStyle="combo" dx="15" fmlaLink="Daten_Land!$D$52" fmlaRange="Daten_Land!$B$54:$B$61" noThreeD="1" val="0"/>
</file>

<file path=xl/ctrlProps/ctrlProp2.xml><?xml version="1.0" encoding="utf-8"?>
<formControlPr xmlns="http://schemas.microsoft.com/office/spreadsheetml/2009/9/main" objectType="Drop" dropStyle="combo" dx="15" fmlaLink="Grafik_Kreise!$A$3" fmlaRange="LKR_Liste!$D$3:$D$47" noThreeD="1" sel="40" val="3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2600325</xdr:colOff>
          <xdr:row>0</xdr:row>
          <xdr:rowOff>419100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47625</xdr:colOff>
      <xdr:row>4</xdr:row>
      <xdr:rowOff>9525</xdr:rowOff>
    </xdr:from>
    <xdr:to>
      <xdr:col>2</xdr:col>
      <xdr:colOff>2676525</xdr:colOff>
      <xdr:row>19</xdr:row>
      <xdr:rowOff>200025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20</xdr:row>
      <xdr:rowOff>47625</xdr:rowOff>
    </xdr:from>
    <xdr:to>
      <xdr:col>0</xdr:col>
      <xdr:colOff>581025</xdr:colOff>
      <xdr:row>21</xdr:row>
      <xdr:rowOff>66675</xdr:rowOff>
    </xdr:to>
    <xdr:pic>
      <xdr:nvPicPr>
        <xdr:cNvPr id="4" name="Picture 7" descr="P:\90_EigeneVorlagen\LOGO-LEL_transparent.tif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8387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0</xdr:row>
          <xdr:rowOff>57150</xdr:rowOff>
        </xdr:from>
        <xdr:to>
          <xdr:col>1</xdr:col>
          <xdr:colOff>2657475</xdr:colOff>
          <xdr:row>1</xdr:row>
          <xdr:rowOff>152400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47624</xdr:colOff>
      <xdr:row>4</xdr:row>
      <xdr:rowOff>19049</xdr:rowOff>
    </xdr:from>
    <xdr:to>
      <xdr:col>4</xdr:col>
      <xdr:colOff>590550</xdr:colOff>
      <xdr:row>25</xdr:row>
      <xdr:rowOff>142875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0.21805</cdr:x>
      <cdr:y>0.0211</cdr:y>
    </cdr:from>
    <cdr:to>
      <cdr:x>0.8406</cdr:x>
      <cdr:y>0.09367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381126" y="79376"/>
          <a:ext cx="3943350" cy="2730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Kaufwerte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landwirtschaftlicher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Grundstücke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24"/>
  <sheetViews>
    <sheetView tabSelected="1" zoomScaleNormal="100" workbookViewId="0">
      <selection activeCell="G15" sqref="G15"/>
    </sheetView>
  </sheetViews>
  <sheetFormatPr baseColWidth="10" defaultRowHeight="14.25" x14ac:dyDescent="0.2"/>
  <cols>
    <col min="1" max="1" width="12.625" customWidth="1"/>
    <col min="2" max="3" width="36.625" customWidth="1"/>
    <col min="257" max="257" width="12.625" customWidth="1"/>
    <col min="258" max="259" width="36.625" customWidth="1"/>
    <col min="513" max="513" width="12.625" customWidth="1"/>
    <col min="514" max="515" width="36.625" customWidth="1"/>
    <col min="769" max="769" width="12.625" customWidth="1"/>
    <col min="770" max="771" width="36.625" customWidth="1"/>
    <col min="1025" max="1025" width="12.625" customWidth="1"/>
    <col min="1026" max="1027" width="36.625" customWidth="1"/>
    <col min="1281" max="1281" width="12.625" customWidth="1"/>
    <col min="1282" max="1283" width="36.625" customWidth="1"/>
    <col min="1537" max="1537" width="12.625" customWidth="1"/>
    <col min="1538" max="1539" width="36.625" customWidth="1"/>
    <col min="1793" max="1793" width="12.625" customWidth="1"/>
    <col min="1794" max="1795" width="36.625" customWidth="1"/>
    <col min="2049" max="2049" width="12.625" customWidth="1"/>
    <col min="2050" max="2051" width="36.625" customWidth="1"/>
    <col min="2305" max="2305" width="12.625" customWidth="1"/>
    <col min="2306" max="2307" width="36.625" customWidth="1"/>
    <col min="2561" max="2561" width="12.625" customWidth="1"/>
    <col min="2562" max="2563" width="36.625" customWidth="1"/>
    <col min="2817" max="2817" width="12.625" customWidth="1"/>
    <col min="2818" max="2819" width="36.625" customWidth="1"/>
    <col min="3073" max="3073" width="12.625" customWidth="1"/>
    <col min="3074" max="3075" width="36.625" customWidth="1"/>
    <col min="3329" max="3329" width="12.625" customWidth="1"/>
    <col min="3330" max="3331" width="36.625" customWidth="1"/>
    <col min="3585" max="3585" width="12.625" customWidth="1"/>
    <col min="3586" max="3587" width="36.625" customWidth="1"/>
    <col min="3841" max="3841" width="12.625" customWidth="1"/>
    <col min="3842" max="3843" width="36.625" customWidth="1"/>
    <col min="4097" max="4097" width="12.625" customWidth="1"/>
    <col min="4098" max="4099" width="36.625" customWidth="1"/>
    <col min="4353" max="4353" width="12.625" customWidth="1"/>
    <col min="4354" max="4355" width="36.625" customWidth="1"/>
    <col min="4609" max="4609" width="12.625" customWidth="1"/>
    <col min="4610" max="4611" width="36.625" customWidth="1"/>
    <col min="4865" max="4865" width="12.625" customWidth="1"/>
    <col min="4866" max="4867" width="36.625" customWidth="1"/>
    <col min="5121" max="5121" width="12.625" customWidth="1"/>
    <col min="5122" max="5123" width="36.625" customWidth="1"/>
    <col min="5377" max="5377" width="12.625" customWidth="1"/>
    <col min="5378" max="5379" width="36.625" customWidth="1"/>
    <col min="5633" max="5633" width="12.625" customWidth="1"/>
    <col min="5634" max="5635" width="36.625" customWidth="1"/>
    <col min="5889" max="5889" width="12.625" customWidth="1"/>
    <col min="5890" max="5891" width="36.625" customWidth="1"/>
    <col min="6145" max="6145" width="12.625" customWidth="1"/>
    <col min="6146" max="6147" width="36.625" customWidth="1"/>
    <col min="6401" max="6401" width="12.625" customWidth="1"/>
    <col min="6402" max="6403" width="36.625" customWidth="1"/>
    <col min="6657" max="6657" width="12.625" customWidth="1"/>
    <col min="6658" max="6659" width="36.625" customWidth="1"/>
    <col min="6913" max="6913" width="12.625" customWidth="1"/>
    <col min="6914" max="6915" width="36.625" customWidth="1"/>
    <col min="7169" max="7169" width="12.625" customWidth="1"/>
    <col min="7170" max="7171" width="36.625" customWidth="1"/>
    <col min="7425" max="7425" width="12.625" customWidth="1"/>
    <col min="7426" max="7427" width="36.625" customWidth="1"/>
    <col min="7681" max="7681" width="12.625" customWidth="1"/>
    <col min="7682" max="7683" width="36.625" customWidth="1"/>
    <col min="7937" max="7937" width="12.625" customWidth="1"/>
    <col min="7938" max="7939" width="36.625" customWidth="1"/>
    <col min="8193" max="8193" width="12.625" customWidth="1"/>
    <col min="8194" max="8195" width="36.625" customWidth="1"/>
    <col min="8449" max="8449" width="12.625" customWidth="1"/>
    <col min="8450" max="8451" width="36.625" customWidth="1"/>
    <col min="8705" max="8705" width="12.625" customWidth="1"/>
    <col min="8706" max="8707" width="36.625" customWidth="1"/>
    <col min="8961" max="8961" width="12.625" customWidth="1"/>
    <col min="8962" max="8963" width="36.625" customWidth="1"/>
    <col min="9217" max="9217" width="12.625" customWidth="1"/>
    <col min="9218" max="9219" width="36.625" customWidth="1"/>
    <col min="9473" max="9473" width="12.625" customWidth="1"/>
    <col min="9474" max="9475" width="36.625" customWidth="1"/>
    <col min="9729" max="9729" width="12.625" customWidth="1"/>
    <col min="9730" max="9731" width="36.625" customWidth="1"/>
    <col min="9985" max="9985" width="12.625" customWidth="1"/>
    <col min="9986" max="9987" width="36.625" customWidth="1"/>
    <col min="10241" max="10241" width="12.625" customWidth="1"/>
    <col min="10242" max="10243" width="36.625" customWidth="1"/>
    <col min="10497" max="10497" width="12.625" customWidth="1"/>
    <col min="10498" max="10499" width="36.625" customWidth="1"/>
    <col min="10753" max="10753" width="12.625" customWidth="1"/>
    <col min="10754" max="10755" width="36.625" customWidth="1"/>
    <col min="11009" max="11009" width="12.625" customWidth="1"/>
    <col min="11010" max="11011" width="36.625" customWidth="1"/>
    <col min="11265" max="11265" width="12.625" customWidth="1"/>
    <col min="11266" max="11267" width="36.625" customWidth="1"/>
    <col min="11521" max="11521" width="12.625" customWidth="1"/>
    <col min="11522" max="11523" width="36.625" customWidth="1"/>
    <col min="11777" max="11777" width="12.625" customWidth="1"/>
    <col min="11778" max="11779" width="36.625" customWidth="1"/>
    <col min="12033" max="12033" width="12.625" customWidth="1"/>
    <col min="12034" max="12035" width="36.625" customWidth="1"/>
    <col min="12289" max="12289" width="12.625" customWidth="1"/>
    <col min="12290" max="12291" width="36.625" customWidth="1"/>
    <col min="12545" max="12545" width="12.625" customWidth="1"/>
    <col min="12546" max="12547" width="36.625" customWidth="1"/>
    <col min="12801" max="12801" width="12.625" customWidth="1"/>
    <col min="12802" max="12803" width="36.625" customWidth="1"/>
    <col min="13057" max="13057" width="12.625" customWidth="1"/>
    <col min="13058" max="13059" width="36.625" customWidth="1"/>
    <col min="13313" max="13313" width="12.625" customWidth="1"/>
    <col min="13314" max="13315" width="36.625" customWidth="1"/>
    <col min="13569" max="13569" width="12.625" customWidth="1"/>
    <col min="13570" max="13571" width="36.625" customWidth="1"/>
    <col min="13825" max="13825" width="12.625" customWidth="1"/>
    <col min="13826" max="13827" width="36.625" customWidth="1"/>
    <col min="14081" max="14081" width="12.625" customWidth="1"/>
    <col min="14082" max="14083" width="36.625" customWidth="1"/>
    <col min="14337" max="14337" width="12.625" customWidth="1"/>
    <col min="14338" max="14339" width="36.625" customWidth="1"/>
    <col min="14593" max="14593" width="12.625" customWidth="1"/>
    <col min="14594" max="14595" width="36.625" customWidth="1"/>
    <col min="14849" max="14849" width="12.625" customWidth="1"/>
    <col min="14850" max="14851" width="36.625" customWidth="1"/>
    <col min="15105" max="15105" width="12.625" customWidth="1"/>
    <col min="15106" max="15107" width="36.625" customWidth="1"/>
    <col min="15361" max="15361" width="12.625" customWidth="1"/>
    <col min="15362" max="15363" width="36.625" customWidth="1"/>
    <col min="15617" max="15617" width="12.625" customWidth="1"/>
    <col min="15618" max="15619" width="36.625" customWidth="1"/>
    <col min="15873" max="15873" width="12.625" customWidth="1"/>
    <col min="15874" max="15875" width="36.625" customWidth="1"/>
    <col min="16129" max="16129" width="12.625" customWidth="1"/>
    <col min="16130" max="16131" width="36.625" customWidth="1"/>
  </cols>
  <sheetData>
    <row r="1" spans="1:3" ht="35.450000000000003" customHeight="1" thickBot="1" x14ac:dyDescent="0.25">
      <c r="A1" s="13" t="s">
        <v>105</v>
      </c>
      <c r="B1" s="14"/>
      <c r="C1" s="14"/>
    </row>
    <row r="2" spans="1:3" ht="18" customHeight="1" x14ac:dyDescent="0.3">
      <c r="A2" s="45" t="s">
        <v>126</v>
      </c>
      <c r="B2" s="45"/>
      <c r="C2" s="45"/>
    </row>
    <row r="3" spans="1:3" ht="18" customHeight="1" x14ac:dyDescent="0.25">
      <c r="A3" s="46" t="s">
        <v>106</v>
      </c>
      <c r="B3" s="46"/>
      <c r="C3" s="46"/>
    </row>
    <row r="4" spans="1:3" ht="18" customHeight="1" x14ac:dyDescent="0.25">
      <c r="A4" s="47" t="str">
        <f>Daten_Land!E52</f>
        <v>Verkäufe</v>
      </c>
      <c r="B4" s="47"/>
      <c r="C4" s="47"/>
    </row>
    <row r="5" spans="1:3" ht="18" customHeight="1" x14ac:dyDescent="0.2">
      <c r="A5" s="15"/>
      <c r="B5" s="15"/>
      <c r="C5" s="15"/>
    </row>
    <row r="6" spans="1:3" ht="18" customHeight="1" x14ac:dyDescent="0.2">
      <c r="A6" s="15"/>
      <c r="B6" s="15"/>
      <c r="C6" s="15"/>
    </row>
    <row r="7" spans="1:3" ht="18" customHeight="1" x14ac:dyDescent="0.2">
      <c r="A7" s="15"/>
      <c r="B7" s="15"/>
      <c r="C7" s="15"/>
    </row>
    <row r="8" spans="1:3" ht="18" customHeight="1" x14ac:dyDescent="0.2">
      <c r="A8" s="15"/>
      <c r="B8" s="15"/>
      <c r="C8" s="15"/>
    </row>
    <row r="9" spans="1:3" ht="18" customHeight="1" x14ac:dyDescent="0.2">
      <c r="A9" s="15"/>
      <c r="B9" s="15"/>
      <c r="C9" s="15"/>
    </row>
    <row r="10" spans="1:3" ht="18" customHeight="1" x14ac:dyDescent="0.2">
      <c r="A10" s="15"/>
      <c r="B10" s="15"/>
      <c r="C10" s="15"/>
    </row>
    <row r="11" spans="1:3" ht="18" customHeight="1" x14ac:dyDescent="0.2">
      <c r="A11" s="15"/>
      <c r="B11" s="15"/>
      <c r="C11" s="15"/>
    </row>
    <row r="12" spans="1:3" ht="18" customHeight="1" x14ac:dyDescent="0.2">
      <c r="A12" s="15"/>
      <c r="B12" s="15"/>
      <c r="C12" s="15"/>
    </row>
    <row r="13" spans="1:3" ht="18" customHeight="1" x14ac:dyDescent="0.2">
      <c r="A13" s="15"/>
      <c r="B13" s="15"/>
      <c r="C13" s="15"/>
    </row>
    <row r="14" spans="1:3" ht="18" customHeight="1" x14ac:dyDescent="0.2">
      <c r="A14" s="15"/>
      <c r="B14" s="15"/>
      <c r="C14" s="15"/>
    </row>
    <row r="15" spans="1:3" ht="18" customHeight="1" x14ac:dyDescent="0.2">
      <c r="A15" s="15"/>
      <c r="B15" s="15"/>
      <c r="C15" s="15"/>
    </row>
    <row r="16" spans="1:3" ht="18" customHeight="1" x14ac:dyDescent="0.2">
      <c r="A16" s="15"/>
      <c r="B16" s="15"/>
      <c r="C16" s="15"/>
    </row>
    <row r="17" spans="1:3" ht="18" customHeight="1" x14ac:dyDescent="0.2">
      <c r="A17" s="15"/>
      <c r="B17" s="15"/>
      <c r="C17" s="15"/>
    </row>
    <row r="18" spans="1:3" ht="18" customHeight="1" x14ac:dyDescent="0.2">
      <c r="A18" s="15"/>
      <c r="B18" s="15"/>
      <c r="C18" s="15"/>
    </row>
    <row r="19" spans="1:3" ht="18" customHeight="1" x14ac:dyDescent="0.2">
      <c r="A19" s="15"/>
      <c r="B19" s="15"/>
      <c r="C19" s="15"/>
    </row>
    <row r="20" spans="1:3" ht="18" customHeight="1" x14ac:dyDescent="0.2">
      <c r="A20" s="15"/>
      <c r="B20" s="15"/>
      <c r="C20" s="15"/>
    </row>
    <row r="21" spans="1:3" ht="18" customHeight="1" x14ac:dyDescent="0.2">
      <c r="A21" s="16"/>
      <c r="B21" s="16" t="s">
        <v>107</v>
      </c>
      <c r="C21" s="15"/>
    </row>
    <row r="22" spans="1:3" ht="18" customHeight="1" x14ac:dyDescent="0.2">
      <c r="A22" s="16"/>
      <c r="B22" s="16" t="s">
        <v>108</v>
      </c>
      <c r="C22" s="15"/>
    </row>
    <row r="23" spans="1:3" ht="18" customHeight="1" x14ac:dyDescent="0.2"/>
    <row r="24" spans="1:3" ht="18" customHeight="1" x14ac:dyDescent="0.2"/>
  </sheetData>
  <mergeCells count="3">
    <mergeCell ref="A2:C2"/>
    <mergeCell ref="A3:C3"/>
    <mergeCell ref="A4:C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13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print="0" autoLine="0" autoPict="0">
                <anchor mov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2600325</xdr:colOff>
                    <xdr:row>0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61"/>
  <sheetViews>
    <sheetView workbookViewId="0">
      <pane ySplit="5" topLeftCell="A6" activePane="bottomLeft" state="frozen"/>
      <selection activeCell="H23" sqref="H23"/>
      <selection pane="bottomLeft" activeCell="A6" sqref="A6"/>
    </sheetView>
  </sheetViews>
  <sheetFormatPr baseColWidth="10" defaultRowHeight="14.25" x14ac:dyDescent="0.2"/>
  <cols>
    <col min="1" max="1" width="1.875" style="18" bestFit="1" customWidth="1"/>
    <col min="2" max="2" width="11" style="18"/>
    <col min="3" max="5" width="11.125" style="18" bestFit="1" customWidth="1"/>
    <col min="6" max="7" width="11.625" style="18" bestFit="1" customWidth="1"/>
    <col min="8" max="9" width="11.125" style="18" bestFit="1" customWidth="1"/>
    <col min="10" max="256" width="11" style="18"/>
    <col min="257" max="257" width="1.875" style="18" bestFit="1" customWidth="1"/>
    <col min="258" max="258" width="11" style="18"/>
    <col min="259" max="261" width="11.125" style="18" bestFit="1" customWidth="1"/>
    <col min="262" max="263" width="11.625" style="18" bestFit="1" customWidth="1"/>
    <col min="264" max="265" width="11.125" style="18" bestFit="1" customWidth="1"/>
    <col min="266" max="512" width="11" style="18"/>
    <col min="513" max="513" width="1.875" style="18" bestFit="1" customWidth="1"/>
    <col min="514" max="514" width="11" style="18"/>
    <col min="515" max="517" width="11.125" style="18" bestFit="1" customWidth="1"/>
    <col min="518" max="519" width="11.625" style="18" bestFit="1" customWidth="1"/>
    <col min="520" max="521" width="11.125" style="18" bestFit="1" customWidth="1"/>
    <col min="522" max="768" width="11" style="18"/>
    <col min="769" max="769" width="1.875" style="18" bestFit="1" customWidth="1"/>
    <col min="770" max="770" width="11" style="18"/>
    <col min="771" max="773" width="11.125" style="18" bestFit="1" customWidth="1"/>
    <col min="774" max="775" width="11.625" style="18" bestFit="1" customWidth="1"/>
    <col min="776" max="777" width="11.125" style="18" bestFit="1" customWidth="1"/>
    <col min="778" max="1024" width="11" style="18"/>
    <col min="1025" max="1025" width="1.875" style="18" bestFit="1" customWidth="1"/>
    <col min="1026" max="1026" width="11" style="18"/>
    <col min="1027" max="1029" width="11.125" style="18" bestFit="1" customWidth="1"/>
    <col min="1030" max="1031" width="11.625" style="18" bestFit="1" customWidth="1"/>
    <col min="1032" max="1033" width="11.125" style="18" bestFit="1" customWidth="1"/>
    <col min="1034" max="1280" width="11" style="18"/>
    <col min="1281" max="1281" width="1.875" style="18" bestFit="1" customWidth="1"/>
    <col min="1282" max="1282" width="11" style="18"/>
    <col min="1283" max="1285" width="11.125" style="18" bestFit="1" customWidth="1"/>
    <col min="1286" max="1287" width="11.625" style="18" bestFit="1" customWidth="1"/>
    <col min="1288" max="1289" width="11.125" style="18" bestFit="1" customWidth="1"/>
    <col min="1290" max="1536" width="11" style="18"/>
    <col min="1537" max="1537" width="1.875" style="18" bestFit="1" customWidth="1"/>
    <col min="1538" max="1538" width="11" style="18"/>
    <col min="1539" max="1541" width="11.125" style="18" bestFit="1" customWidth="1"/>
    <col min="1542" max="1543" width="11.625" style="18" bestFit="1" customWidth="1"/>
    <col min="1544" max="1545" width="11.125" style="18" bestFit="1" customWidth="1"/>
    <col min="1546" max="1792" width="11" style="18"/>
    <col min="1793" max="1793" width="1.875" style="18" bestFit="1" customWidth="1"/>
    <col min="1794" max="1794" width="11" style="18"/>
    <col min="1795" max="1797" width="11.125" style="18" bestFit="1" customWidth="1"/>
    <col min="1798" max="1799" width="11.625" style="18" bestFit="1" customWidth="1"/>
    <col min="1800" max="1801" width="11.125" style="18" bestFit="1" customWidth="1"/>
    <col min="1802" max="2048" width="11" style="18"/>
    <col min="2049" max="2049" width="1.875" style="18" bestFit="1" customWidth="1"/>
    <col min="2050" max="2050" width="11" style="18"/>
    <col min="2051" max="2053" width="11.125" style="18" bestFit="1" customWidth="1"/>
    <col min="2054" max="2055" width="11.625" style="18" bestFit="1" customWidth="1"/>
    <col min="2056" max="2057" width="11.125" style="18" bestFit="1" customWidth="1"/>
    <col min="2058" max="2304" width="11" style="18"/>
    <col min="2305" max="2305" width="1.875" style="18" bestFit="1" customWidth="1"/>
    <col min="2306" max="2306" width="11" style="18"/>
    <col min="2307" max="2309" width="11.125" style="18" bestFit="1" customWidth="1"/>
    <col min="2310" max="2311" width="11.625" style="18" bestFit="1" customWidth="1"/>
    <col min="2312" max="2313" width="11.125" style="18" bestFit="1" customWidth="1"/>
    <col min="2314" max="2560" width="11" style="18"/>
    <col min="2561" max="2561" width="1.875" style="18" bestFit="1" customWidth="1"/>
    <col min="2562" max="2562" width="11" style="18"/>
    <col min="2563" max="2565" width="11.125" style="18" bestFit="1" customWidth="1"/>
    <col min="2566" max="2567" width="11.625" style="18" bestFit="1" customWidth="1"/>
    <col min="2568" max="2569" width="11.125" style="18" bestFit="1" customWidth="1"/>
    <col min="2570" max="2816" width="11" style="18"/>
    <col min="2817" max="2817" width="1.875" style="18" bestFit="1" customWidth="1"/>
    <col min="2818" max="2818" width="11" style="18"/>
    <col min="2819" max="2821" width="11.125" style="18" bestFit="1" customWidth="1"/>
    <col min="2822" max="2823" width="11.625" style="18" bestFit="1" customWidth="1"/>
    <col min="2824" max="2825" width="11.125" style="18" bestFit="1" customWidth="1"/>
    <col min="2826" max="3072" width="11" style="18"/>
    <col min="3073" max="3073" width="1.875" style="18" bestFit="1" customWidth="1"/>
    <col min="3074" max="3074" width="11" style="18"/>
    <col min="3075" max="3077" width="11.125" style="18" bestFit="1" customWidth="1"/>
    <col min="3078" max="3079" width="11.625" style="18" bestFit="1" customWidth="1"/>
    <col min="3080" max="3081" width="11.125" style="18" bestFit="1" customWidth="1"/>
    <col min="3082" max="3328" width="11" style="18"/>
    <col min="3329" max="3329" width="1.875" style="18" bestFit="1" customWidth="1"/>
    <col min="3330" max="3330" width="11" style="18"/>
    <col min="3331" max="3333" width="11.125" style="18" bestFit="1" customWidth="1"/>
    <col min="3334" max="3335" width="11.625" style="18" bestFit="1" customWidth="1"/>
    <col min="3336" max="3337" width="11.125" style="18" bestFit="1" customWidth="1"/>
    <col min="3338" max="3584" width="11" style="18"/>
    <col min="3585" max="3585" width="1.875" style="18" bestFit="1" customWidth="1"/>
    <col min="3586" max="3586" width="11" style="18"/>
    <col min="3587" max="3589" width="11.125" style="18" bestFit="1" customWidth="1"/>
    <col min="3590" max="3591" width="11.625" style="18" bestFit="1" customWidth="1"/>
    <col min="3592" max="3593" width="11.125" style="18" bestFit="1" customWidth="1"/>
    <col min="3594" max="3840" width="11" style="18"/>
    <col min="3841" max="3841" width="1.875" style="18" bestFit="1" customWidth="1"/>
    <col min="3842" max="3842" width="11" style="18"/>
    <col min="3843" max="3845" width="11.125" style="18" bestFit="1" customWidth="1"/>
    <col min="3846" max="3847" width="11.625" style="18" bestFit="1" customWidth="1"/>
    <col min="3848" max="3849" width="11.125" style="18" bestFit="1" customWidth="1"/>
    <col min="3850" max="4096" width="11" style="18"/>
    <col min="4097" max="4097" width="1.875" style="18" bestFit="1" customWidth="1"/>
    <col min="4098" max="4098" width="11" style="18"/>
    <col min="4099" max="4101" width="11.125" style="18" bestFit="1" customWidth="1"/>
    <col min="4102" max="4103" width="11.625" style="18" bestFit="1" customWidth="1"/>
    <col min="4104" max="4105" width="11.125" style="18" bestFit="1" customWidth="1"/>
    <col min="4106" max="4352" width="11" style="18"/>
    <col min="4353" max="4353" width="1.875" style="18" bestFit="1" customWidth="1"/>
    <col min="4354" max="4354" width="11" style="18"/>
    <col min="4355" max="4357" width="11.125" style="18" bestFit="1" customWidth="1"/>
    <col min="4358" max="4359" width="11.625" style="18" bestFit="1" customWidth="1"/>
    <col min="4360" max="4361" width="11.125" style="18" bestFit="1" customWidth="1"/>
    <col min="4362" max="4608" width="11" style="18"/>
    <col min="4609" max="4609" width="1.875" style="18" bestFit="1" customWidth="1"/>
    <col min="4610" max="4610" width="11" style="18"/>
    <col min="4611" max="4613" width="11.125" style="18" bestFit="1" customWidth="1"/>
    <col min="4614" max="4615" width="11.625" style="18" bestFit="1" customWidth="1"/>
    <col min="4616" max="4617" width="11.125" style="18" bestFit="1" customWidth="1"/>
    <col min="4618" max="4864" width="11" style="18"/>
    <col min="4865" max="4865" width="1.875" style="18" bestFit="1" customWidth="1"/>
    <col min="4866" max="4866" width="11" style="18"/>
    <col min="4867" max="4869" width="11.125" style="18" bestFit="1" customWidth="1"/>
    <col min="4870" max="4871" width="11.625" style="18" bestFit="1" customWidth="1"/>
    <col min="4872" max="4873" width="11.125" style="18" bestFit="1" customWidth="1"/>
    <col min="4874" max="5120" width="11" style="18"/>
    <col min="5121" max="5121" width="1.875" style="18" bestFit="1" customWidth="1"/>
    <col min="5122" max="5122" width="11" style="18"/>
    <col min="5123" max="5125" width="11.125" style="18" bestFit="1" customWidth="1"/>
    <col min="5126" max="5127" width="11.625" style="18" bestFit="1" customWidth="1"/>
    <col min="5128" max="5129" width="11.125" style="18" bestFit="1" customWidth="1"/>
    <col min="5130" max="5376" width="11" style="18"/>
    <col min="5377" max="5377" width="1.875" style="18" bestFit="1" customWidth="1"/>
    <col min="5378" max="5378" width="11" style="18"/>
    <col min="5379" max="5381" width="11.125" style="18" bestFit="1" customWidth="1"/>
    <col min="5382" max="5383" width="11.625" style="18" bestFit="1" customWidth="1"/>
    <col min="5384" max="5385" width="11.125" style="18" bestFit="1" customWidth="1"/>
    <col min="5386" max="5632" width="11" style="18"/>
    <col min="5633" max="5633" width="1.875" style="18" bestFit="1" customWidth="1"/>
    <col min="5634" max="5634" width="11" style="18"/>
    <col min="5635" max="5637" width="11.125" style="18" bestFit="1" customWidth="1"/>
    <col min="5638" max="5639" width="11.625" style="18" bestFit="1" customWidth="1"/>
    <col min="5640" max="5641" width="11.125" style="18" bestFit="1" customWidth="1"/>
    <col min="5642" max="5888" width="11" style="18"/>
    <col min="5889" max="5889" width="1.875" style="18" bestFit="1" customWidth="1"/>
    <col min="5890" max="5890" width="11" style="18"/>
    <col min="5891" max="5893" width="11.125" style="18" bestFit="1" customWidth="1"/>
    <col min="5894" max="5895" width="11.625" style="18" bestFit="1" customWidth="1"/>
    <col min="5896" max="5897" width="11.125" style="18" bestFit="1" customWidth="1"/>
    <col min="5898" max="6144" width="11" style="18"/>
    <col min="6145" max="6145" width="1.875" style="18" bestFit="1" customWidth="1"/>
    <col min="6146" max="6146" width="11" style="18"/>
    <col min="6147" max="6149" width="11.125" style="18" bestFit="1" customWidth="1"/>
    <col min="6150" max="6151" width="11.625" style="18" bestFit="1" customWidth="1"/>
    <col min="6152" max="6153" width="11.125" style="18" bestFit="1" customWidth="1"/>
    <col min="6154" max="6400" width="11" style="18"/>
    <col min="6401" max="6401" width="1.875" style="18" bestFit="1" customWidth="1"/>
    <col min="6402" max="6402" width="11" style="18"/>
    <col min="6403" max="6405" width="11.125" style="18" bestFit="1" customWidth="1"/>
    <col min="6406" max="6407" width="11.625" style="18" bestFit="1" customWidth="1"/>
    <col min="6408" max="6409" width="11.125" style="18" bestFit="1" customWidth="1"/>
    <col min="6410" max="6656" width="11" style="18"/>
    <col min="6657" max="6657" width="1.875" style="18" bestFit="1" customWidth="1"/>
    <col min="6658" max="6658" width="11" style="18"/>
    <col min="6659" max="6661" width="11.125" style="18" bestFit="1" customWidth="1"/>
    <col min="6662" max="6663" width="11.625" style="18" bestFit="1" customWidth="1"/>
    <col min="6664" max="6665" width="11.125" style="18" bestFit="1" customWidth="1"/>
    <col min="6666" max="6912" width="11" style="18"/>
    <col min="6913" max="6913" width="1.875" style="18" bestFit="1" customWidth="1"/>
    <col min="6914" max="6914" width="11" style="18"/>
    <col min="6915" max="6917" width="11.125" style="18" bestFit="1" customWidth="1"/>
    <col min="6918" max="6919" width="11.625" style="18" bestFit="1" customWidth="1"/>
    <col min="6920" max="6921" width="11.125" style="18" bestFit="1" customWidth="1"/>
    <col min="6922" max="7168" width="11" style="18"/>
    <col min="7169" max="7169" width="1.875" style="18" bestFit="1" customWidth="1"/>
    <col min="7170" max="7170" width="11" style="18"/>
    <col min="7171" max="7173" width="11.125" style="18" bestFit="1" customWidth="1"/>
    <col min="7174" max="7175" width="11.625" style="18" bestFit="1" customWidth="1"/>
    <col min="7176" max="7177" width="11.125" style="18" bestFit="1" customWidth="1"/>
    <col min="7178" max="7424" width="11" style="18"/>
    <col min="7425" max="7425" width="1.875" style="18" bestFit="1" customWidth="1"/>
    <col min="7426" max="7426" width="11" style="18"/>
    <col min="7427" max="7429" width="11.125" style="18" bestFit="1" customWidth="1"/>
    <col min="7430" max="7431" width="11.625" style="18" bestFit="1" customWidth="1"/>
    <col min="7432" max="7433" width="11.125" style="18" bestFit="1" customWidth="1"/>
    <col min="7434" max="7680" width="11" style="18"/>
    <col min="7681" max="7681" width="1.875" style="18" bestFit="1" customWidth="1"/>
    <col min="7682" max="7682" width="11" style="18"/>
    <col min="7683" max="7685" width="11.125" style="18" bestFit="1" customWidth="1"/>
    <col min="7686" max="7687" width="11.625" style="18" bestFit="1" customWidth="1"/>
    <col min="7688" max="7689" width="11.125" style="18" bestFit="1" customWidth="1"/>
    <col min="7690" max="7936" width="11" style="18"/>
    <col min="7937" max="7937" width="1.875" style="18" bestFit="1" customWidth="1"/>
    <col min="7938" max="7938" width="11" style="18"/>
    <col min="7939" max="7941" width="11.125" style="18" bestFit="1" customWidth="1"/>
    <col min="7942" max="7943" width="11.625" style="18" bestFit="1" customWidth="1"/>
    <col min="7944" max="7945" width="11.125" style="18" bestFit="1" customWidth="1"/>
    <col min="7946" max="8192" width="11" style="18"/>
    <col min="8193" max="8193" width="1.875" style="18" bestFit="1" customWidth="1"/>
    <col min="8194" max="8194" width="11" style="18"/>
    <col min="8195" max="8197" width="11.125" style="18" bestFit="1" customWidth="1"/>
    <col min="8198" max="8199" width="11.625" style="18" bestFit="1" customWidth="1"/>
    <col min="8200" max="8201" width="11.125" style="18" bestFit="1" customWidth="1"/>
    <col min="8202" max="8448" width="11" style="18"/>
    <col min="8449" max="8449" width="1.875" style="18" bestFit="1" customWidth="1"/>
    <col min="8450" max="8450" width="11" style="18"/>
    <col min="8451" max="8453" width="11.125" style="18" bestFit="1" customWidth="1"/>
    <col min="8454" max="8455" width="11.625" style="18" bestFit="1" customWidth="1"/>
    <col min="8456" max="8457" width="11.125" style="18" bestFit="1" customWidth="1"/>
    <col min="8458" max="8704" width="11" style="18"/>
    <col min="8705" max="8705" width="1.875" style="18" bestFit="1" customWidth="1"/>
    <col min="8706" max="8706" width="11" style="18"/>
    <col min="8707" max="8709" width="11.125" style="18" bestFit="1" customWidth="1"/>
    <col min="8710" max="8711" width="11.625" style="18" bestFit="1" customWidth="1"/>
    <col min="8712" max="8713" width="11.125" style="18" bestFit="1" customWidth="1"/>
    <col min="8714" max="8960" width="11" style="18"/>
    <col min="8961" max="8961" width="1.875" style="18" bestFit="1" customWidth="1"/>
    <col min="8962" max="8962" width="11" style="18"/>
    <col min="8963" max="8965" width="11.125" style="18" bestFit="1" customWidth="1"/>
    <col min="8966" max="8967" width="11.625" style="18" bestFit="1" customWidth="1"/>
    <col min="8968" max="8969" width="11.125" style="18" bestFit="1" customWidth="1"/>
    <col min="8970" max="9216" width="11" style="18"/>
    <col min="9217" max="9217" width="1.875" style="18" bestFit="1" customWidth="1"/>
    <col min="9218" max="9218" width="11" style="18"/>
    <col min="9219" max="9221" width="11.125" style="18" bestFit="1" customWidth="1"/>
    <col min="9222" max="9223" width="11.625" style="18" bestFit="1" customWidth="1"/>
    <col min="9224" max="9225" width="11.125" style="18" bestFit="1" customWidth="1"/>
    <col min="9226" max="9472" width="11" style="18"/>
    <col min="9473" max="9473" width="1.875" style="18" bestFit="1" customWidth="1"/>
    <col min="9474" max="9474" width="11" style="18"/>
    <col min="9475" max="9477" width="11.125" style="18" bestFit="1" customWidth="1"/>
    <col min="9478" max="9479" width="11.625" style="18" bestFit="1" customWidth="1"/>
    <col min="9480" max="9481" width="11.125" style="18" bestFit="1" customWidth="1"/>
    <col min="9482" max="9728" width="11" style="18"/>
    <col min="9729" max="9729" width="1.875" style="18" bestFit="1" customWidth="1"/>
    <col min="9730" max="9730" width="11" style="18"/>
    <col min="9731" max="9733" width="11.125" style="18" bestFit="1" customWidth="1"/>
    <col min="9734" max="9735" width="11.625" style="18" bestFit="1" customWidth="1"/>
    <col min="9736" max="9737" width="11.125" style="18" bestFit="1" customWidth="1"/>
    <col min="9738" max="9984" width="11" style="18"/>
    <col min="9985" max="9985" width="1.875" style="18" bestFit="1" customWidth="1"/>
    <col min="9986" max="9986" width="11" style="18"/>
    <col min="9987" max="9989" width="11.125" style="18" bestFit="1" customWidth="1"/>
    <col min="9990" max="9991" width="11.625" style="18" bestFit="1" customWidth="1"/>
    <col min="9992" max="9993" width="11.125" style="18" bestFit="1" customWidth="1"/>
    <col min="9994" max="10240" width="11" style="18"/>
    <col min="10241" max="10241" width="1.875" style="18" bestFit="1" customWidth="1"/>
    <col min="10242" max="10242" width="11" style="18"/>
    <col min="10243" max="10245" width="11.125" style="18" bestFit="1" customWidth="1"/>
    <col min="10246" max="10247" width="11.625" style="18" bestFit="1" customWidth="1"/>
    <col min="10248" max="10249" width="11.125" style="18" bestFit="1" customWidth="1"/>
    <col min="10250" max="10496" width="11" style="18"/>
    <col min="10497" max="10497" width="1.875" style="18" bestFit="1" customWidth="1"/>
    <col min="10498" max="10498" width="11" style="18"/>
    <col min="10499" max="10501" width="11.125" style="18" bestFit="1" customWidth="1"/>
    <col min="10502" max="10503" width="11.625" style="18" bestFit="1" customWidth="1"/>
    <col min="10504" max="10505" width="11.125" style="18" bestFit="1" customWidth="1"/>
    <col min="10506" max="10752" width="11" style="18"/>
    <col min="10753" max="10753" width="1.875" style="18" bestFit="1" customWidth="1"/>
    <col min="10754" max="10754" width="11" style="18"/>
    <col min="10755" max="10757" width="11.125" style="18" bestFit="1" customWidth="1"/>
    <col min="10758" max="10759" width="11.625" style="18" bestFit="1" customWidth="1"/>
    <col min="10760" max="10761" width="11.125" style="18" bestFit="1" customWidth="1"/>
    <col min="10762" max="11008" width="11" style="18"/>
    <col min="11009" max="11009" width="1.875" style="18" bestFit="1" customWidth="1"/>
    <col min="11010" max="11010" width="11" style="18"/>
    <col min="11011" max="11013" width="11.125" style="18" bestFit="1" customWidth="1"/>
    <col min="11014" max="11015" width="11.625" style="18" bestFit="1" customWidth="1"/>
    <col min="11016" max="11017" width="11.125" style="18" bestFit="1" customWidth="1"/>
    <col min="11018" max="11264" width="11" style="18"/>
    <col min="11265" max="11265" width="1.875" style="18" bestFit="1" customWidth="1"/>
    <col min="11266" max="11266" width="11" style="18"/>
    <col min="11267" max="11269" width="11.125" style="18" bestFit="1" customWidth="1"/>
    <col min="11270" max="11271" width="11.625" style="18" bestFit="1" customWidth="1"/>
    <col min="11272" max="11273" width="11.125" style="18" bestFit="1" customWidth="1"/>
    <col min="11274" max="11520" width="11" style="18"/>
    <col min="11521" max="11521" width="1.875" style="18" bestFit="1" customWidth="1"/>
    <col min="11522" max="11522" width="11" style="18"/>
    <col min="11523" max="11525" width="11.125" style="18" bestFit="1" customWidth="1"/>
    <col min="11526" max="11527" width="11.625" style="18" bestFit="1" customWidth="1"/>
    <col min="11528" max="11529" width="11.125" style="18" bestFit="1" customWidth="1"/>
    <col min="11530" max="11776" width="11" style="18"/>
    <col min="11777" max="11777" width="1.875" style="18" bestFit="1" customWidth="1"/>
    <col min="11778" max="11778" width="11" style="18"/>
    <col min="11779" max="11781" width="11.125" style="18" bestFit="1" customWidth="1"/>
    <col min="11782" max="11783" width="11.625" style="18" bestFit="1" customWidth="1"/>
    <col min="11784" max="11785" width="11.125" style="18" bestFit="1" customWidth="1"/>
    <col min="11786" max="12032" width="11" style="18"/>
    <col min="12033" max="12033" width="1.875" style="18" bestFit="1" customWidth="1"/>
    <col min="12034" max="12034" width="11" style="18"/>
    <col min="12035" max="12037" width="11.125" style="18" bestFit="1" customWidth="1"/>
    <col min="12038" max="12039" width="11.625" style="18" bestFit="1" customWidth="1"/>
    <col min="12040" max="12041" width="11.125" style="18" bestFit="1" customWidth="1"/>
    <col min="12042" max="12288" width="11" style="18"/>
    <col min="12289" max="12289" width="1.875" style="18" bestFit="1" customWidth="1"/>
    <col min="12290" max="12290" width="11" style="18"/>
    <col min="12291" max="12293" width="11.125" style="18" bestFit="1" customWidth="1"/>
    <col min="12294" max="12295" width="11.625" style="18" bestFit="1" customWidth="1"/>
    <col min="12296" max="12297" width="11.125" style="18" bestFit="1" customWidth="1"/>
    <col min="12298" max="12544" width="11" style="18"/>
    <col min="12545" max="12545" width="1.875" style="18" bestFit="1" customWidth="1"/>
    <col min="12546" max="12546" width="11" style="18"/>
    <col min="12547" max="12549" width="11.125" style="18" bestFit="1" customWidth="1"/>
    <col min="12550" max="12551" width="11.625" style="18" bestFit="1" customWidth="1"/>
    <col min="12552" max="12553" width="11.125" style="18" bestFit="1" customWidth="1"/>
    <col min="12554" max="12800" width="11" style="18"/>
    <col min="12801" max="12801" width="1.875" style="18" bestFit="1" customWidth="1"/>
    <col min="12802" max="12802" width="11" style="18"/>
    <col min="12803" max="12805" width="11.125" style="18" bestFit="1" customWidth="1"/>
    <col min="12806" max="12807" width="11.625" style="18" bestFit="1" customWidth="1"/>
    <col min="12808" max="12809" width="11.125" style="18" bestFit="1" customWidth="1"/>
    <col min="12810" max="13056" width="11" style="18"/>
    <col min="13057" max="13057" width="1.875" style="18" bestFit="1" customWidth="1"/>
    <col min="13058" max="13058" width="11" style="18"/>
    <col min="13059" max="13061" width="11.125" style="18" bestFit="1" customWidth="1"/>
    <col min="13062" max="13063" width="11.625" style="18" bestFit="1" customWidth="1"/>
    <col min="13064" max="13065" width="11.125" style="18" bestFit="1" customWidth="1"/>
    <col min="13066" max="13312" width="11" style="18"/>
    <col min="13313" max="13313" width="1.875" style="18" bestFit="1" customWidth="1"/>
    <col min="13314" max="13314" width="11" style="18"/>
    <col min="13315" max="13317" width="11.125" style="18" bestFit="1" customWidth="1"/>
    <col min="13318" max="13319" width="11.625" style="18" bestFit="1" customWidth="1"/>
    <col min="13320" max="13321" width="11.125" style="18" bestFit="1" customWidth="1"/>
    <col min="13322" max="13568" width="11" style="18"/>
    <col min="13569" max="13569" width="1.875" style="18" bestFit="1" customWidth="1"/>
    <col min="13570" max="13570" width="11" style="18"/>
    <col min="13571" max="13573" width="11.125" style="18" bestFit="1" customWidth="1"/>
    <col min="13574" max="13575" width="11.625" style="18" bestFit="1" customWidth="1"/>
    <col min="13576" max="13577" width="11.125" style="18" bestFit="1" customWidth="1"/>
    <col min="13578" max="13824" width="11" style="18"/>
    <col min="13825" max="13825" width="1.875" style="18" bestFit="1" customWidth="1"/>
    <col min="13826" max="13826" width="11" style="18"/>
    <col min="13827" max="13829" width="11.125" style="18" bestFit="1" customWidth="1"/>
    <col min="13830" max="13831" width="11.625" style="18" bestFit="1" customWidth="1"/>
    <col min="13832" max="13833" width="11.125" style="18" bestFit="1" customWidth="1"/>
    <col min="13834" max="14080" width="11" style="18"/>
    <col min="14081" max="14081" width="1.875" style="18" bestFit="1" customWidth="1"/>
    <col min="14082" max="14082" width="11" style="18"/>
    <col min="14083" max="14085" width="11.125" style="18" bestFit="1" customWidth="1"/>
    <col min="14086" max="14087" width="11.625" style="18" bestFit="1" customWidth="1"/>
    <col min="14088" max="14089" width="11.125" style="18" bestFit="1" customWidth="1"/>
    <col min="14090" max="14336" width="11" style="18"/>
    <col min="14337" max="14337" width="1.875" style="18" bestFit="1" customWidth="1"/>
    <col min="14338" max="14338" width="11" style="18"/>
    <col min="14339" max="14341" width="11.125" style="18" bestFit="1" customWidth="1"/>
    <col min="14342" max="14343" width="11.625" style="18" bestFit="1" customWidth="1"/>
    <col min="14344" max="14345" width="11.125" style="18" bestFit="1" customWidth="1"/>
    <col min="14346" max="14592" width="11" style="18"/>
    <col min="14593" max="14593" width="1.875" style="18" bestFit="1" customWidth="1"/>
    <col min="14594" max="14594" width="11" style="18"/>
    <col min="14595" max="14597" width="11.125" style="18" bestFit="1" customWidth="1"/>
    <col min="14598" max="14599" width="11.625" style="18" bestFit="1" customWidth="1"/>
    <col min="14600" max="14601" width="11.125" style="18" bestFit="1" customWidth="1"/>
    <col min="14602" max="14848" width="11" style="18"/>
    <col min="14849" max="14849" width="1.875" style="18" bestFit="1" customWidth="1"/>
    <col min="14850" max="14850" width="11" style="18"/>
    <col min="14851" max="14853" width="11.125" style="18" bestFit="1" customWidth="1"/>
    <col min="14854" max="14855" width="11.625" style="18" bestFit="1" customWidth="1"/>
    <col min="14856" max="14857" width="11.125" style="18" bestFit="1" customWidth="1"/>
    <col min="14858" max="15104" width="11" style="18"/>
    <col min="15105" max="15105" width="1.875" style="18" bestFit="1" customWidth="1"/>
    <col min="15106" max="15106" width="11" style="18"/>
    <col min="15107" max="15109" width="11.125" style="18" bestFit="1" customWidth="1"/>
    <col min="15110" max="15111" width="11.625" style="18" bestFit="1" customWidth="1"/>
    <col min="15112" max="15113" width="11.125" style="18" bestFit="1" customWidth="1"/>
    <col min="15114" max="15360" width="11" style="18"/>
    <col min="15361" max="15361" width="1.875" style="18" bestFit="1" customWidth="1"/>
    <col min="15362" max="15362" width="11" style="18"/>
    <col min="15363" max="15365" width="11.125" style="18" bestFit="1" customWidth="1"/>
    <col min="15366" max="15367" width="11.625" style="18" bestFit="1" customWidth="1"/>
    <col min="15368" max="15369" width="11.125" style="18" bestFit="1" customWidth="1"/>
    <col min="15370" max="15616" width="11" style="18"/>
    <col min="15617" max="15617" width="1.875" style="18" bestFit="1" customWidth="1"/>
    <col min="15618" max="15618" width="11" style="18"/>
    <col min="15619" max="15621" width="11.125" style="18" bestFit="1" customWidth="1"/>
    <col min="15622" max="15623" width="11.625" style="18" bestFit="1" customWidth="1"/>
    <col min="15624" max="15625" width="11.125" style="18" bestFit="1" customWidth="1"/>
    <col min="15626" max="15872" width="11" style="18"/>
    <col min="15873" max="15873" width="1.875" style="18" bestFit="1" customWidth="1"/>
    <col min="15874" max="15874" width="11" style="18"/>
    <col min="15875" max="15877" width="11.125" style="18" bestFit="1" customWidth="1"/>
    <col min="15878" max="15879" width="11.625" style="18" bestFit="1" customWidth="1"/>
    <col min="15880" max="15881" width="11.125" style="18" bestFit="1" customWidth="1"/>
    <col min="15882" max="16128" width="11" style="18"/>
    <col min="16129" max="16129" width="1.875" style="18" bestFit="1" customWidth="1"/>
    <col min="16130" max="16130" width="11" style="18"/>
    <col min="16131" max="16133" width="11.125" style="18" bestFit="1" customWidth="1"/>
    <col min="16134" max="16135" width="11.625" style="18" bestFit="1" customWidth="1"/>
    <col min="16136" max="16137" width="11.125" style="18" bestFit="1" customWidth="1"/>
    <col min="16138" max="16384" width="11" style="18"/>
  </cols>
  <sheetData>
    <row r="1" spans="2:11" ht="18" x14ac:dyDescent="0.25">
      <c r="B1" s="17" t="s">
        <v>109</v>
      </c>
      <c r="K1" s="19"/>
    </row>
    <row r="2" spans="2:11" ht="18" customHeight="1" thickBot="1" x14ac:dyDescent="0.25"/>
    <row r="3" spans="2:11" s="22" customFormat="1" ht="18" customHeight="1" x14ac:dyDescent="0.2">
      <c r="B3" s="20" t="s">
        <v>110</v>
      </c>
      <c r="C3" s="21" t="s">
        <v>111</v>
      </c>
      <c r="D3" s="48" t="s">
        <v>112</v>
      </c>
      <c r="E3" s="48" t="s">
        <v>113</v>
      </c>
      <c r="F3" s="50" t="s">
        <v>114</v>
      </c>
      <c r="G3" s="50"/>
      <c r="H3" s="50"/>
      <c r="I3" s="51" t="s">
        <v>115</v>
      </c>
    </row>
    <row r="4" spans="2:11" ht="45" x14ac:dyDescent="0.2">
      <c r="B4" s="23"/>
      <c r="C4" s="24"/>
      <c r="D4" s="49"/>
      <c r="E4" s="49"/>
      <c r="F4" s="24" t="s">
        <v>116</v>
      </c>
      <c r="G4" s="24" t="s">
        <v>117</v>
      </c>
      <c r="H4" s="24" t="s">
        <v>118</v>
      </c>
      <c r="I4" s="52"/>
    </row>
    <row r="5" spans="2:11" ht="18" customHeight="1" thickBot="1" x14ac:dyDescent="0.25">
      <c r="B5" s="25"/>
      <c r="C5" s="26" t="s">
        <v>119</v>
      </c>
      <c r="D5" s="27" t="s">
        <v>2</v>
      </c>
      <c r="E5" s="27" t="s">
        <v>2</v>
      </c>
      <c r="F5" s="26" t="s">
        <v>103</v>
      </c>
      <c r="G5" s="26" t="s">
        <v>103</v>
      </c>
      <c r="H5" s="26" t="s">
        <v>103</v>
      </c>
      <c r="I5" s="28" t="s">
        <v>103</v>
      </c>
    </row>
    <row r="6" spans="2:11" ht="18" customHeight="1" x14ac:dyDescent="0.2">
      <c r="B6" s="29">
        <v>1974</v>
      </c>
      <c r="C6" s="30">
        <v>5644</v>
      </c>
      <c r="D6" s="30">
        <v>2773</v>
      </c>
      <c r="E6" s="30">
        <v>2743</v>
      </c>
      <c r="F6" s="30">
        <v>12269</v>
      </c>
      <c r="G6" s="30">
        <v>12403</v>
      </c>
      <c r="H6" s="30">
        <v>252</v>
      </c>
      <c r="I6" s="31">
        <v>49</v>
      </c>
    </row>
    <row r="7" spans="2:11" ht="18" customHeight="1" x14ac:dyDescent="0.2">
      <c r="B7" s="29">
        <v>1975</v>
      </c>
      <c r="C7" s="30">
        <v>5214</v>
      </c>
      <c r="D7" s="30">
        <v>2399</v>
      </c>
      <c r="E7" s="30">
        <v>2384</v>
      </c>
      <c r="F7" s="30">
        <v>12286</v>
      </c>
      <c r="G7" s="30">
        <v>12362</v>
      </c>
      <c r="H7" s="30">
        <v>249</v>
      </c>
      <c r="I7" s="31">
        <v>50</v>
      </c>
    </row>
    <row r="8" spans="2:11" ht="18" customHeight="1" x14ac:dyDescent="0.2">
      <c r="B8" s="29">
        <v>1976</v>
      </c>
      <c r="C8" s="30">
        <v>6517</v>
      </c>
      <c r="D8" s="30">
        <v>3361</v>
      </c>
      <c r="E8" s="30">
        <v>3320</v>
      </c>
      <c r="F8" s="30">
        <v>12744</v>
      </c>
      <c r="G8" s="30">
        <v>12902</v>
      </c>
      <c r="H8" s="30">
        <v>253</v>
      </c>
      <c r="I8" s="31">
        <v>51</v>
      </c>
    </row>
    <row r="9" spans="2:11" ht="18" customHeight="1" x14ac:dyDescent="0.2">
      <c r="B9" s="29">
        <v>1977</v>
      </c>
      <c r="C9" s="30">
        <v>6091</v>
      </c>
      <c r="D9" s="30">
        <v>2993</v>
      </c>
      <c r="E9" s="30">
        <v>2962</v>
      </c>
      <c r="F9" s="30">
        <v>15496</v>
      </c>
      <c r="G9" s="30">
        <v>15660</v>
      </c>
      <c r="H9" s="30">
        <v>315</v>
      </c>
      <c r="I9" s="31">
        <v>50</v>
      </c>
    </row>
    <row r="10" spans="2:11" ht="18" customHeight="1" x14ac:dyDescent="0.2">
      <c r="B10" s="29">
        <v>1978</v>
      </c>
      <c r="C10" s="30">
        <v>6014</v>
      </c>
      <c r="D10" s="30">
        <v>2713</v>
      </c>
      <c r="E10" s="30">
        <v>2697</v>
      </c>
      <c r="F10" s="30">
        <v>16251</v>
      </c>
      <c r="G10" s="30">
        <v>16348</v>
      </c>
      <c r="H10" s="30">
        <v>326</v>
      </c>
      <c r="I10" s="31">
        <v>50</v>
      </c>
    </row>
    <row r="11" spans="2:11" ht="18" customHeight="1" x14ac:dyDescent="0.2">
      <c r="B11" s="29">
        <v>1979</v>
      </c>
      <c r="C11" s="30">
        <v>6164</v>
      </c>
      <c r="D11" s="30">
        <v>2822</v>
      </c>
      <c r="E11" s="30">
        <v>2801</v>
      </c>
      <c r="F11" s="30">
        <v>18390</v>
      </c>
      <c r="G11" s="30">
        <v>18533</v>
      </c>
      <c r="H11" s="30">
        <v>372</v>
      </c>
      <c r="I11" s="31">
        <v>50</v>
      </c>
    </row>
    <row r="12" spans="2:11" ht="18" customHeight="1" x14ac:dyDescent="0.2">
      <c r="B12" s="29">
        <v>1980</v>
      </c>
      <c r="C12" s="30">
        <v>5690</v>
      </c>
      <c r="D12" s="30">
        <v>2555</v>
      </c>
      <c r="E12" s="30">
        <v>2540</v>
      </c>
      <c r="F12" s="30">
        <v>19475</v>
      </c>
      <c r="G12" s="30">
        <v>19583</v>
      </c>
      <c r="H12" s="30">
        <v>396</v>
      </c>
      <c r="I12" s="31">
        <v>49</v>
      </c>
    </row>
    <row r="13" spans="2:11" ht="18" customHeight="1" x14ac:dyDescent="0.2">
      <c r="B13" s="29">
        <v>1981</v>
      </c>
      <c r="C13" s="30">
        <v>5117</v>
      </c>
      <c r="D13" s="30">
        <v>2509</v>
      </c>
      <c r="E13" s="30">
        <v>2489</v>
      </c>
      <c r="F13" s="30">
        <v>21685</v>
      </c>
      <c r="G13" s="30">
        <v>21855</v>
      </c>
      <c r="H13" s="30">
        <v>446</v>
      </c>
      <c r="I13" s="31">
        <v>49</v>
      </c>
    </row>
    <row r="14" spans="2:11" ht="18" customHeight="1" x14ac:dyDescent="0.2">
      <c r="B14" s="29">
        <v>1982</v>
      </c>
      <c r="C14" s="30">
        <v>5015</v>
      </c>
      <c r="D14" s="30">
        <v>2410</v>
      </c>
      <c r="E14" s="30">
        <v>2384</v>
      </c>
      <c r="F14" s="30">
        <v>24306</v>
      </c>
      <c r="G14" s="30">
        <v>24570</v>
      </c>
      <c r="H14" s="30">
        <v>493</v>
      </c>
      <c r="I14" s="31">
        <v>50</v>
      </c>
    </row>
    <row r="15" spans="2:11" ht="18" customHeight="1" x14ac:dyDescent="0.2">
      <c r="B15" s="29">
        <v>1983</v>
      </c>
      <c r="C15" s="30">
        <v>5734</v>
      </c>
      <c r="D15" s="30">
        <v>2847</v>
      </c>
      <c r="E15" s="30">
        <v>2828</v>
      </c>
      <c r="F15" s="30">
        <v>25624</v>
      </c>
      <c r="G15" s="30">
        <v>25797</v>
      </c>
      <c r="H15" s="30">
        <v>516</v>
      </c>
      <c r="I15" s="31">
        <v>50</v>
      </c>
    </row>
    <row r="16" spans="2:11" ht="18" customHeight="1" x14ac:dyDescent="0.2">
      <c r="B16" s="29">
        <v>1984</v>
      </c>
      <c r="C16" s="30">
        <v>6037</v>
      </c>
      <c r="D16" s="30">
        <v>2917</v>
      </c>
      <c r="E16" s="30">
        <v>2902</v>
      </c>
      <c r="F16" s="30">
        <v>27200</v>
      </c>
      <c r="G16" s="30">
        <v>27345</v>
      </c>
      <c r="H16" s="30">
        <v>539</v>
      </c>
      <c r="I16" s="31">
        <v>51</v>
      </c>
    </row>
    <row r="17" spans="2:9" ht="18" customHeight="1" x14ac:dyDescent="0.2">
      <c r="B17" s="29">
        <v>1985</v>
      </c>
      <c r="C17" s="30">
        <v>8295</v>
      </c>
      <c r="D17" s="30">
        <v>4771</v>
      </c>
      <c r="E17" s="30">
        <v>4728</v>
      </c>
      <c r="F17" s="30">
        <v>25652</v>
      </c>
      <c r="G17" s="30">
        <v>25885</v>
      </c>
      <c r="H17" s="30">
        <v>519</v>
      </c>
      <c r="I17" s="31">
        <v>50</v>
      </c>
    </row>
    <row r="18" spans="2:9" ht="18" customHeight="1" x14ac:dyDescent="0.2">
      <c r="B18" s="29">
        <v>1986</v>
      </c>
      <c r="C18" s="30">
        <v>9793</v>
      </c>
      <c r="D18" s="30">
        <v>5330</v>
      </c>
      <c r="E18" s="30">
        <v>5288</v>
      </c>
      <c r="F18" s="30">
        <v>26000</v>
      </c>
      <c r="G18" s="30">
        <v>26209</v>
      </c>
      <c r="H18" s="30">
        <v>519</v>
      </c>
      <c r="I18" s="31">
        <v>50</v>
      </c>
    </row>
    <row r="19" spans="2:9" ht="18" customHeight="1" x14ac:dyDescent="0.2">
      <c r="B19" s="29">
        <v>1987</v>
      </c>
      <c r="C19" s="30">
        <v>8804</v>
      </c>
      <c r="D19" s="30">
        <v>5054</v>
      </c>
      <c r="E19" s="30">
        <v>5015</v>
      </c>
      <c r="F19" s="30">
        <v>23964</v>
      </c>
      <c r="G19" s="30">
        <v>24152</v>
      </c>
      <c r="H19" s="30">
        <v>485</v>
      </c>
      <c r="I19" s="31">
        <v>50</v>
      </c>
    </row>
    <row r="20" spans="2:9" ht="18" customHeight="1" x14ac:dyDescent="0.2">
      <c r="B20" s="29">
        <v>1988</v>
      </c>
      <c r="C20" s="30">
        <v>8390</v>
      </c>
      <c r="D20" s="30">
        <v>5114</v>
      </c>
      <c r="E20" s="30">
        <v>5075</v>
      </c>
      <c r="F20" s="30">
        <v>21644</v>
      </c>
      <c r="G20" s="30">
        <v>21813</v>
      </c>
      <c r="H20" s="30">
        <v>435</v>
      </c>
      <c r="I20" s="31">
        <v>50</v>
      </c>
    </row>
    <row r="21" spans="2:9" ht="18" customHeight="1" x14ac:dyDescent="0.2">
      <c r="B21" s="29">
        <v>1989</v>
      </c>
      <c r="C21" s="30">
        <v>7357</v>
      </c>
      <c r="D21" s="30">
        <v>4472</v>
      </c>
      <c r="E21" s="30">
        <v>4437</v>
      </c>
      <c r="F21" s="30">
        <v>20522</v>
      </c>
      <c r="G21" s="30">
        <v>20683</v>
      </c>
      <c r="H21" s="30">
        <v>415</v>
      </c>
      <c r="I21" s="31">
        <v>50</v>
      </c>
    </row>
    <row r="22" spans="2:9" ht="18" customHeight="1" x14ac:dyDescent="0.2">
      <c r="B22" s="29">
        <v>1990</v>
      </c>
      <c r="C22" s="30">
        <v>6438</v>
      </c>
      <c r="D22" s="30">
        <v>4425</v>
      </c>
      <c r="E22" s="30">
        <v>4392</v>
      </c>
      <c r="F22" s="30">
        <v>20994</v>
      </c>
      <c r="G22" s="30">
        <v>21154</v>
      </c>
      <c r="H22" s="30">
        <v>427</v>
      </c>
      <c r="I22" s="31">
        <v>50</v>
      </c>
    </row>
    <row r="23" spans="2:9" ht="18" customHeight="1" x14ac:dyDescent="0.2">
      <c r="B23" s="29">
        <v>1991</v>
      </c>
      <c r="C23" s="30">
        <v>6077</v>
      </c>
      <c r="D23" s="30">
        <v>4222</v>
      </c>
      <c r="E23" s="30">
        <v>4201</v>
      </c>
      <c r="F23" s="30">
        <v>22305</v>
      </c>
      <c r="G23" s="30">
        <v>22417</v>
      </c>
      <c r="H23" s="30">
        <v>447</v>
      </c>
      <c r="I23" s="31">
        <v>50</v>
      </c>
    </row>
    <row r="24" spans="2:9" ht="18" customHeight="1" x14ac:dyDescent="0.2">
      <c r="B24" s="29">
        <v>1992</v>
      </c>
      <c r="C24" s="30">
        <v>4982</v>
      </c>
      <c r="D24" s="30">
        <v>3738</v>
      </c>
      <c r="E24" s="30">
        <v>3718</v>
      </c>
      <c r="F24" s="30">
        <v>21129</v>
      </c>
      <c r="G24" s="30">
        <v>21243</v>
      </c>
      <c r="H24" s="30">
        <v>432</v>
      </c>
      <c r="I24" s="31">
        <v>49</v>
      </c>
    </row>
    <row r="25" spans="2:9" ht="18" customHeight="1" x14ac:dyDescent="0.2">
      <c r="B25" s="29">
        <v>1993</v>
      </c>
      <c r="C25" s="30">
        <v>4313</v>
      </c>
      <c r="D25" s="30">
        <v>3184</v>
      </c>
      <c r="E25" s="30">
        <v>3165</v>
      </c>
      <c r="F25" s="30">
        <v>20034</v>
      </c>
      <c r="G25" s="30">
        <v>20155</v>
      </c>
      <c r="H25" s="30">
        <v>412</v>
      </c>
      <c r="I25" s="31">
        <v>49</v>
      </c>
    </row>
    <row r="26" spans="2:9" ht="18" customHeight="1" x14ac:dyDescent="0.2">
      <c r="B26" s="29">
        <v>1994</v>
      </c>
      <c r="C26" s="30">
        <v>4586</v>
      </c>
      <c r="D26" s="30">
        <v>3402</v>
      </c>
      <c r="E26" s="30">
        <v>3376</v>
      </c>
      <c r="F26" s="30">
        <v>19804</v>
      </c>
      <c r="G26" s="30">
        <v>19952</v>
      </c>
      <c r="H26" s="30">
        <v>410</v>
      </c>
      <c r="I26" s="31">
        <v>49</v>
      </c>
    </row>
    <row r="27" spans="2:9" ht="18" customHeight="1" x14ac:dyDescent="0.2">
      <c r="B27" s="29">
        <v>1995</v>
      </c>
      <c r="C27" s="30">
        <v>5268</v>
      </c>
      <c r="D27" s="30">
        <v>3918</v>
      </c>
      <c r="E27" s="30">
        <v>3889</v>
      </c>
      <c r="F27" s="30">
        <v>20170</v>
      </c>
      <c r="G27" s="30">
        <v>20322</v>
      </c>
      <c r="H27" s="30">
        <v>413</v>
      </c>
      <c r="I27" s="31">
        <v>49</v>
      </c>
    </row>
    <row r="28" spans="2:9" ht="18" customHeight="1" x14ac:dyDescent="0.2">
      <c r="B28" s="29">
        <v>1996</v>
      </c>
      <c r="C28" s="30">
        <v>5395</v>
      </c>
      <c r="D28" s="30">
        <v>4238</v>
      </c>
      <c r="E28" s="30">
        <v>4197</v>
      </c>
      <c r="F28" s="30">
        <v>19389</v>
      </c>
      <c r="G28" s="30">
        <v>19577</v>
      </c>
      <c r="H28" s="30">
        <v>398</v>
      </c>
      <c r="I28" s="31">
        <v>49</v>
      </c>
    </row>
    <row r="29" spans="2:9" ht="18" customHeight="1" x14ac:dyDescent="0.2">
      <c r="B29" s="29">
        <v>1997</v>
      </c>
      <c r="C29" s="30">
        <v>5253</v>
      </c>
      <c r="D29" s="30">
        <v>4528</v>
      </c>
      <c r="E29" s="30">
        <v>4485</v>
      </c>
      <c r="F29" s="30">
        <v>19599</v>
      </c>
      <c r="G29" s="30">
        <v>19786</v>
      </c>
      <c r="H29" s="30">
        <v>404</v>
      </c>
      <c r="I29" s="31">
        <v>49</v>
      </c>
    </row>
    <row r="30" spans="2:9" ht="18" customHeight="1" x14ac:dyDescent="0.2">
      <c r="B30" s="29">
        <v>1998</v>
      </c>
      <c r="C30" s="30">
        <v>5622</v>
      </c>
      <c r="D30" s="30">
        <v>4511</v>
      </c>
      <c r="E30" s="30">
        <v>4470</v>
      </c>
      <c r="F30" s="30">
        <v>19460</v>
      </c>
      <c r="G30" s="30">
        <v>19640</v>
      </c>
      <c r="H30" s="30">
        <v>397</v>
      </c>
      <c r="I30" s="31">
        <v>50</v>
      </c>
    </row>
    <row r="31" spans="2:9" ht="18" customHeight="1" x14ac:dyDescent="0.2">
      <c r="B31" s="29">
        <v>1999</v>
      </c>
      <c r="C31" s="30">
        <v>5439</v>
      </c>
      <c r="D31" s="30">
        <v>4787</v>
      </c>
      <c r="E31" s="30">
        <v>4753</v>
      </c>
      <c r="F31" s="30">
        <v>18730</v>
      </c>
      <c r="G31" s="30">
        <v>18863</v>
      </c>
      <c r="H31" s="30">
        <v>376</v>
      </c>
      <c r="I31" s="31">
        <v>50</v>
      </c>
    </row>
    <row r="32" spans="2:9" ht="18" customHeight="1" x14ac:dyDescent="0.2">
      <c r="B32" s="29">
        <v>2000</v>
      </c>
      <c r="C32" s="30">
        <v>4982</v>
      </c>
      <c r="D32" s="30">
        <v>4166</v>
      </c>
      <c r="E32" s="30">
        <v>4131</v>
      </c>
      <c r="F32" s="30">
        <v>18605</v>
      </c>
      <c r="G32" s="30">
        <v>18763</v>
      </c>
      <c r="H32" s="30">
        <v>380</v>
      </c>
      <c r="I32" s="31">
        <v>49</v>
      </c>
    </row>
    <row r="33" spans="2:9" ht="18" customHeight="1" x14ac:dyDescent="0.2">
      <c r="B33" s="32">
        <v>2001</v>
      </c>
      <c r="C33" s="33">
        <v>5399</v>
      </c>
      <c r="D33" s="33">
        <v>4639</v>
      </c>
      <c r="E33" s="33">
        <v>4603</v>
      </c>
      <c r="F33" s="33">
        <v>19151</v>
      </c>
      <c r="G33" s="33">
        <v>19301</v>
      </c>
      <c r="H33" s="33">
        <v>390</v>
      </c>
      <c r="I33" s="34">
        <v>49</v>
      </c>
    </row>
    <row r="34" spans="2:9" ht="18" customHeight="1" x14ac:dyDescent="0.2">
      <c r="B34" s="32">
        <v>2002</v>
      </c>
      <c r="C34" s="33">
        <v>4827</v>
      </c>
      <c r="D34" s="33">
        <v>4422</v>
      </c>
      <c r="E34" s="33">
        <v>4383</v>
      </c>
      <c r="F34" s="33">
        <v>18974</v>
      </c>
      <c r="G34" s="33">
        <v>19142</v>
      </c>
      <c r="H34" s="33">
        <v>398</v>
      </c>
      <c r="I34" s="34">
        <v>48</v>
      </c>
    </row>
    <row r="35" spans="2:9" ht="18" customHeight="1" x14ac:dyDescent="0.2">
      <c r="B35" s="32">
        <v>2003</v>
      </c>
      <c r="C35" s="33">
        <v>4750</v>
      </c>
      <c r="D35" s="33">
        <v>4574</v>
      </c>
      <c r="E35" s="33">
        <v>4535</v>
      </c>
      <c r="F35" s="33">
        <v>19238</v>
      </c>
      <c r="G35" s="33">
        <v>19403</v>
      </c>
      <c r="H35" s="33">
        <v>395</v>
      </c>
      <c r="I35" s="34">
        <v>49</v>
      </c>
    </row>
    <row r="36" spans="2:9" ht="18" customHeight="1" x14ac:dyDescent="0.2">
      <c r="B36" s="32">
        <v>2004</v>
      </c>
      <c r="C36" s="33">
        <v>4574</v>
      </c>
      <c r="D36" s="33">
        <v>4341</v>
      </c>
      <c r="E36" s="33">
        <v>4302</v>
      </c>
      <c r="F36" s="33">
        <v>18385</v>
      </c>
      <c r="G36" s="33">
        <v>18552</v>
      </c>
      <c r="H36" s="33">
        <v>384</v>
      </c>
      <c r="I36" s="34">
        <v>48</v>
      </c>
    </row>
    <row r="37" spans="2:9" ht="18" customHeight="1" x14ac:dyDescent="0.2">
      <c r="B37" s="32">
        <v>2005</v>
      </c>
      <c r="C37" s="33">
        <v>3776</v>
      </c>
      <c r="D37" s="33">
        <v>3308</v>
      </c>
      <c r="E37" s="33">
        <v>3276</v>
      </c>
      <c r="F37" s="33">
        <v>18748</v>
      </c>
      <c r="G37" s="33">
        <v>18930</v>
      </c>
      <c r="H37" s="33">
        <v>384</v>
      </c>
      <c r="I37" s="34">
        <v>49</v>
      </c>
    </row>
    <row r="38" spans="2:9" ht="18" customHeight="1" x14ac:dyDescent="0.2">
      <c r="B38" s="32">
        <v>2006</v>
      </c>
      <c r="C38" s="33">
        <v>5395</v>
      </c>
      <c r="D38" s="33">
        <v>3770</v>
      </c>
      <c r="E38" s="33">
        <v>3745</v>
      </c>
      <c r="F38" s="33">
        <v>19041</v>
      </c>
      <c r="G38" s="33">
        <v>19169</v>
      </c>
      <c r="H38" s="33">
        <v>383</v>
      </c>
      <c r="I38" s="34">
        <v>50</v>
      </c>
    </row>
    <row r="39" spans="2:9" ht="18" customHeight="1" x14ac:dyDescent="0.2">
      <c r="B39" s="32">
        <v>2007</v>
      </c>
      <c r="C39" s="33">
        <v>6272</v>
      </c>
      <c r="D39" s="33">
        <v>4522</v>
      </c>
      <c r="E39" s="33">
        <v>4496</v>
      </c>
      <c r="F39" s="33">
        <v>18199</v>
      </c>
      <c r="G39" s="33">
        <v>18305</v>
      </c>
      <c r="H39" s="33">
        <v>374</v>
      </c>
      <c r="I39" s="34">
        <v>49</v>
      </c>
    </row>
    <row r="40" spans="2:9" ht="18" customHeight="1" x14ac:dyDescent="0.2">
      <c r="B40" s="32">
        <v>2008</v>
      </c>
      <c r="C40" s="33">
        <v>5949</v>
      </c>
      <c r="D40" s="33">
        <v>4675</v>
      </c>
      <c r="E40" s="33">
        <v>4646</v>
      </c>
      <c r="F40" s="33">
        <v>18564</v>
      </c>
      <c r="G40" s="33">
        <v>18682</v>
      </c>
      <c r="H40" s="33">
        <v>382</v>
      </c>
      <c r="I40" s="34">
        <v>49</v>
      </c>
    </row>
    <row r="41" spans="2:9" ht="18" customHeight="1" x14ac:dyDescent="0.2">
      <c r="B41" s="32">
        <v>2009</v>
      </c>
      <c r="C41" s="33">
        <v>6387</v>
      </c>
      <c r="D41" s="33">
        <v>5618</v>
      </c>
      <c r="E41" s="33">
        <v>5580</v>
      </c>
      <c r="F41" s="33">
        <v>18882</v>
      </c>
      <c r="G41" s="33">
        <v>19012</v>
      </c>
      <c r="H41" s="33">
        <v>384</v>
      </c>
      <c r="I41" s="34">
        <v>50</v>
      </c>
    </row>
    <row r="42" spans="2:9" ht="18" customHeight="1" x14ac:dyDescent="0.2">
      <c r="B42" s="32">
        <v>2010</v>
      </c>
      <c r="C42" s="33">
        <v>5840</v>
      </c>
      <c r="D42" s="33">
        <v>4332</v>
      </c>
      <c r="E42" s="33">
        <v>4299</v>
      </c>
      <c r="F42" s="33">
        <v>19673</v>
      </c>
      <c r="G42" s="33">
        <v>19824</v>
      </c>
      <c r="H42" s="33">
        <v>401</v>
      </c>
      <c r="I42" s="34">
        <v>49</v>
      </c>
    </row>
    <row r="43" spans="2:9" ht="18" customHeight="1" x14ac:dyDescent="0.2">
      <c r="B43" s="32">
        <v>2011</v>
      </c>
      <c r="C43" s="33">
        <v>6270</v>
      </c>
      <c r="D43" s="33">
        <v>4358</v>
      </c>
      <c r="E43" s="33">
        <v>4334</v>
      </c>
      <c r="F43" s="33">
        <v>20555</v>
      </c>
      <c r="G43" s="33">
        <v>20668</v>
      </c>
      <c r="H43" s="33">
        <v>417</v>
      </c>
      <c r="I43" s="34">
        <v>50</v>
      </c>
    </row>
    <row r="44" spans="2:9" ht="18" customHeight="1" x14ac:dyDescent="0.2">
      <c r="B44" s="32">
        <v>2012</v>
      </c>
      <c r="C44" s="33">
        <v>5941</v>
      </c>
      <c r="D44" s="33">
        <v>4231</v>
      </c>
      <c r="E44" s="33">
        <v>4200</v>
      </c>
      <c r="F44" s="35">
        <v>19988</v>
      </c>
      <c r="G44" s="33">
        <v>20136</v>
      </c>
      <c r="H44" s="33">
        <v>412</v>
      </c>
      <c r="I44" s="34">
        <v>49</v>
      </c>
    </row>
    <row r="45" spans="2:9" ht="18" customHeight="1" x14ac:dyDescent="0.2">
      <c r="B45" s="36">
        <v>2013</v>
      </c>
      <c r="C45" s="37">
        <v>5810</v>
      </c>
      <c r="D45" s="37">
        <v>4571</v>
      </c>
      <c r="E45" s="37">
        <v>4536</v>
      </c>
      <c r="F45" s="37">
        <v>21438</v>
      </c>
      <c r="G45" s="37">
        <v>21604</v>
      </c>
      <c r="H45" s="37">
        <v>439</v>
      </c>
      <c r="I45" s="38">
        <v>49</v>
      </c>
    </row>
    <row r="46" spans="2:9" ht="18" customHeight="1" x14ac:dyDescent="0.2">
      <c r="B46" s="36">
        <v>2014</v>
      </c>
      <c r="C46" s="37">
        <v>5591</v>
      </c>
      <c r="D46" s="37">
        <v>3853</v>
      </c>
      <c r="E46" s="37">
        <v>3826</v>
      </c>
      <c r="F46" s="37">
        <v>22859</v>
      </c>
      <c r="G46" s="37">
        <v>23021</v>
      </c>
      <c r="H46" s="37">
        <v>468</v>
      </c>
      <c r="I46" s="38">
        <v>49</v>
      </c>
    </row>
    <row r="47" spans="2:9" ht="18" customHeight="1" x14ac:dyDescent="0.2">
      <c r="B47" s="36">
        <v>2015</v>
      </c>
      <c r="C47" s="37">
        <v>5251</v>
      </c>
      <c r="D47" s="37">
        <v>4011</v>
      </c>
      <c r="E47" s="37">
        <v>3976</v>
      </c>
      <c r="F47" s="37">
        <v>24483</v>
      </c>
      <c r="G47" s="37">
        <v>24698</v>
      </c>
      <c r="H47" s="37">
        <v>503</v>
      </c>
      <c r="I47" s="38">
        <v>49</v>
      </c>
    </row>
    <row r="48" spans="2:9" ht="18" customHeight="1" x14ac:dyDescent="0.2">
      <c r="B48" s="36">
        <v>2016</v>
      </c>
      <c r="C48" s="37">
        <v>5099</v>
      </c>
      <c r="D48" s="37">
        <v>4166</v>
      </c>
      <c r="E48" s="37">
        <v>4137</v>
      </c>
      <c r="F48" s="37">
        <v>24158</v>
      </c>
      <c r="G48" s="37">
        <v>24330</v>
      </c>
      <c r="H48" s="37">
        <v>494</v>
      </c>
      <c r="I48" s="38">
        <v>49</v>
      </c>
    </row>
    <row r="49" spans="1:47" ht="18" customHeight="1" thickBot="1" x14ac:dyDescent="0.25">
      <c r="B49" s="39">
        <v>2017</v>
      </c>
      <c r="C49" s="40">
        <v>4448</v>
      </c>
      <c r="D49" s="40">
        <v>3644</v>
      </c>
      <c r="E49" s="40">
        <v>3619</v>
      </c>
      <c r="F49" s="40">
        <v>26638</v>
      </c>
      <c r="G49" s="40">
        <v>26821</v>
      </c>
      <c r="H49" s="40">
        <v>541</v>
      </c>
      <c r="I49" s="41">
        <v>50</v>
      </c>
    </row>
    <row r="50" spans="1:47" ht="18" customHeight="1" x14ac:dyDescent="0.2"/>
    <row r="51" spans="1:47" ht="18" customHeight="1" x14ac:dyDescent="0.2"/>
    <row r="52" spans="1:47" s="42" customFormat="1" ht="18" customHeight="1" x14ac:dyDescent="0.2">
      <c r="D52" s="42">
        <v>1</v>
      </c>
      <c r="E52" s="42" t="str">
        <f>VLOOKUP(D52,A54:B60,2,FALSE)</f>
        <v>Verkäufe</v>
      </c>
    </row>
    <row r="53" spans="1:47" s="42" customFormat="1" ht="18" customHeight="1" x14ac:dyDescent="0.2">
      <c r="D53" s="43">
        <v>1974</v>
      </c>
      <c r="E53" s="43">
        <v>1975</v>
      </c>
      <c r="F53" s="43">
        <v>1976</v>
      </c>
      <c r="G53" s="43">
        <v>1977</v>
      </c>
      <c r="H53" s="43">
        <v>1978</v>
      </c>
      <c r="I53" s="43">
        <v>1979</v>
      </c>
      <c r="J53" s="43">
        <v>1980</v>
      </c>
      <c r="K53" s="43">
        <v>1981</v>
      </c>
      <c r="L53" s="43">
        <v>1982</v>
      </c>
      <c r="M53" s="43">
        <v>1983</v>
      </c>
      <c r="N53" s="43">
        <v>1984</v>
      </c>
      <c r="O53" s="43">
        <v>1985</v>
      </c>
      <c r="P53" s="43">
        <v>1986</v>
      </c>
      <c r="Q53" s="43">
        <v>1987</v>
      </c>
      <c r="R53" s="43">
        <v>1988</v>
      </c>
      <c r="S53" s="43">
        <v>1989</v>
      </c>
      <c r="T53" s="43">
        <v>1990</v>
      </c>
      <c r="U53" s="43">
        <v>1991</v>
      </c>
      <c r="V53" s="43">
        <v>1992</v>
      </c>
      <c r="W53" s="43">
        <v>1993</v>
      </c>
      <c r="X53" s="43">
        <v>1994</v>
      </c>
      <c r="Y53" s="43">
        <v>1995</v>
      </c>
      <c r="Z53" s="43">
        <v>1996</v>
      </c>
      <c r="AA53" s="43">
        <v>1997</v>
      </c>
      <c r="AB53" s="43">
        <v>1998</v>
      </c>
      <c r="AC53" s="43">
        <v>1999</v>
      </c>
      <c r="AD53" s="43">
        <v>2000</v>
      </c>
      <c r="AE53" s="43">
        <v>2001</v>
      </c>
      <c r="AF53" s="43">
        <v>2002</v>
      </c>
      <c r="AG53" s="43">
        <v>2003</v>
      </c>
      <c r="AH53" s="43">
        <v>2004</v>
      </c>
      <c r="AI53" s="43">
        <v>2005</v>
      </c>
      <c r="AJ53" s="43">
        <v>2006</v>
      </c>
      <c r="AK53" s="43">
        <v>2007</v>
      </c>
      <c r="AL53" s="43">
        <v>2008</v>
      </c>
      <c r="AM53" s="43">
        <v>2009</v>
      </c>
      <c r="AN53" s="43">
        <v>2010</v>
      </c>
      <c r="AO53" s="43">
        <v>2011</v>
      </c>
      <c r="AP53" s="43">
        <v>2012</v>
      </c>
      <c r="AQ53" s="43">
        <v>2013</v>
      </c>
      <c r="AR53" s="43">
        <v>2014</v>
      </c>
      <c r="AS53" s="43">
        <v>2015</v>
      </c>
      <c r="AT53" s="43">
        <v>2016</v>
      </c>
      <c r="AU53" s="43">
        <v>2017</v>
      </c>
    </row>
    <row r="54" spans="1:47" s="42" customFormat="1" ht="18" customHeight="1" x14ac:dyDescent="0.2">
      <c r="A54" s="42">
        <v>1</v>
      </c>
      <c r="B54" s="42" t="s">
        <v>111</v>
      </c>
      <c r="C54" s="42" t="s">
        <v>119</v>
      </c>
      <c r="D54" s="44">
        <f>$C6</f>
        <v>5644</v>
      </c>
      <c r="E54" s="44">
        <f>$C7</f>
        <v>5214</v>
      </c>
      <c r="F54" s="44">
        <f>$C8</f>
        <v>6517</v>
      </c>
      <c r="G54" s="44">
        <f>$C9</f>
        <v>6091</v>
      </c>
      <c r="H54" s="44">
        <f>$C10</f>
        <v>6014</v>
      </c>
      <c r="I54" s="44">
        <f>$C11</f>
        <v>6164</v>
      </c>
      <c r="J54" s="44">
        <f>$C12</f>
        <v>5690</v>
      </c>
      <c r="K54" s="44">
        <f>$C13</f>
        <v>5117</v>
      </c>
      <c r="L54" s="44">
        <f>$C14</f>
        <v>5015</v>
      </c>
      <c r="M54" s="44">
        <f>$C15</f>
        <v>5734</v>
      </c>
      <c r="N54" s="44">
        <f>$C16</f>
        <v>6037</v>
      </c>
      <c r="O54" s="44">
        <f>$C17</f>
        <v>8295</v>
      </c>
      <c r="P54" s="44">
        <f>$C18</f>
        <v>9793</v>
      </c>
      <c r="Q54" s="44">
        <f>$C19</f>
        <v>8804</v>
      </c>
      <c r="R54" s="44">
        <f>$C20</f>
        <v>8390</v>
      </c>
      <c r="S54" s="44">
        <f>$C21</f>
        <v>7357</v>
      </c>
      <c r="T54" s="44">
        <f>$C22</f>
        <v>6438</v>
      </c>
      <c r="U54" s="44">
        <f>$C23</f>
        <v>6077</v>
      </c>
      <c r="V54" s="44">
        <f>$C24</f>
        <v>4982</v>
      </c>
      <c r="W54" s="44">
        <f>$C25</f>
        <v>4313</v>
      </c>
      <c r="X54" s="44">
        <f>$C26</f>
        <v>4586</v>
      </c>
      <c r="Y54" s="44">
        <f>$C27</f>
        <v>5268</v>
      </c>
      <c r="Z54" s="44">
        <f>$C28</f>
        <v>5395</v>
      </c>
      <c r="AA54" s="44">
        <f>$C29</f>
        <v>5253</v>
      </c>
      <c r="AB54" s="44">
        <f>$C30</f>
        <v>5622</v>
      </c>
      <c r="AC54" s="44">
        <f>$C31</f>
        <v>5439</v>
      </c>
      <c r="AD54" s="44">
        <f>$C32</f>
        <v>4982</v>
      </c>
      <c r="AE54" s="44">
        <f>$C33</f>
        <v>5399</v>
      </c>
      <c r="AF54" s="44">
        <f>$C34</f>
        <v>4827</v>
      </c>
      <c r="AG54" s="44">
        <f>$C35</f>
        <v>4750</v>
      </c>
      <c r="AH54" s="44">
        <f>$C36</f>
        <v>4574</v>
      </c>
      <c r="AI54" s="44">
        <f>$C37</f>
        <v>3776</v>
      </c>
      <c r="AJ54" s="44">
        <f>$C38</f>
        <v>5395</v>
      </c>
      <c r="AK54" s="44">
        <f>$C39</f>
        <v>6272</v>
      </c>
      <c r="AL54" s="44">
        <f>$C40</f>
        <v>5949</v>
      </c>
      <c r="AM54" s="44">
        <f>$C41</f>
        <v>6387</v>
      </c>
      <c r="AN54" s="44">
        <f>$C42</f>
        <v>5840</v>
      </c>
      <c r="AO54" s="44">
        <f>$C43</f>
        <v>6270</v>
      </c>
      <c r="AP54" s="44">
        <f>$C44</f>
        <v>5941</v>
      </c>
      <c r="AQ54" s="44">
        <f>$C45</f>
        <v>5810</v>
      </c>
      <c r="AR54" s="44">
        <f>$C46</f>
        <v>5591</v>
      </c>
      <c r="AS54" s="44">
        <f>$C47</f>
        <v>5251</v>
      </c>
      <c r="AT54" s="44">
        <f>$C48</f>
        <v>5099</v>
      </c>
      <c r="AU54" s="44">
        <f>$C49</f>
        <v>4448</v>
      </c>
    </row>
    <row r="55" spans="1:47" s="42" customFormat="1" ht="18" customHeight="1" x14ac:dyDescent="0.2">
      <c r="A55" s="42">
        <v>2</v>
      </c>
      <c r="B55" s="42" t="s">
        <v>120</v>
      </c>
      <c r="C55" s="42" t="s">
        <v>2</v>
      </c>
      <c r="D55" s="44">
        <f>$D6</f>
        <v>2773</v>
      </c>
      <c r="E55" s="44">
        <f>$D7</f>
        <v>2399</v>
      </c>
      <c r="F55" s="44">
        <f>$D8</f>
        <v>3361</v>
      </c>
      <c r="G55" s="44">
        <f>$D9</f>
        <v>2993</v>
      </c>
      <c r="H55" s="44">
        <f>$D10</f>
        <v>2713</v>
      </c>
      <c r="I55" s="44">
        <f>$D11</f>
        <v>2822</v>
      </c>
      <c r="J55" s="44">
        <f>$D12</f>
        <v>2555</v>
      </c>
      <c r="K55" s="44">
        <f>$D13</f>
        <v>2509</v>
      </c>
      <c r="L55" s="44">
        <f>$D14</f>
        <v>2410</v>
      </c>
      <c r="M55" s="44">
        <f>$D15</f>
        <v>2847</v>
      </c>
      <c r="N55" s="44">
        <f>$D16</f>
        <v>2917</v>
      </c>
      <c r="O55" s="44">
        <f>$D17</f>
        <v>4771</v>
      </c>
      <c r="P55" s="44">
        <f>$D18</f>
        <v>5330</v>
      </c>
      <c r="Q55" s="44">
        <f>$D19</f>
        <v>5054</v>
      </c>
      <c r="R55" s="44">
        <f>$D20</f>
        <v>5114</v>
      </c>
      <c r="S55" s="44">
        <f>$D21</f>
        <v>4472</v>
      </c>
      <c r="T55" s="44">
        <f>$D22</f>
        <v>4425</v>
      </c>
      <c r="U55" s="44">
        <f>$D23</f>
        <v>4222</v>
      </c>
      <c r="V55" s="44">
        <f>$D24</f>
        <v>3738</v>
      </c>
      <c r="W55" s="44">
        <f>$D25</f>
        <v>3184</v>
      </c>
      <c r="X55" s="44">
        <f>$D26</f>
        <v>3402</v>
      </c>
      <c r="Y55" s="44">
        <f>$D27</f>
        <v>3918</v>
      </c>
      <c r="Z55" s="44">
        <f>$D28</f>
        <v>4238</v>
      </c>
      <c r="AA55" s="44">
        <f>$D29</f>
        <v>4528</v>
      </c>
      <c r="AB55" s="44">
        <f>$D30</f>
        <v>4511</v>
      </c>
      <c r="AC55" s="44">
        <f>$D31</f>
        <v>4787</v>
      </c>
      <c r="AD55" s="44">
        <f>$D32</f>
        <v>4166</v>
      </c>
      <c r="AE55" s="44">
        <f>$D33</f>
        <v>4639</v>
      </c>
      <c r="AF55" s="44">
        <f>$D34</f>
        <v>4422</v>
      </c>
      <c r="AG55" s="44">
        <f>$D35</f>
        <v>4574</v>
      </c>
      <c r="AH55" s="44">
        <f>$D36</f>
        <v>4341</v>
      </c>
      <c r="AI55" s="44">
        <f>$D37</f>
        <v>3308</v>
      </c>
      <c r="AJ55" s="44">
        <f>$D38</f>
        <v>3770</v>
      </c>
      <c r="AK55" s="44">
        <f>$D39</f>
        <v>4522</v>
      </c>
      <c r="AL55" s="44">
        <f>$D40</f>
        <v>4675</v>
      </c>
      <c r="AM55" s="44">
        <f>$D41</f>
        <v>5618</v>
      </c>
      <c r="AN55" s="44">
        <f>$D42</f>
        <v>4332</v>
      </c>
      <c r="AO55" s="44">
        <f>$D43</f>
        <v>4358</v>
      </c>
      <c r="AP55" s="44">
        <f>$D44</f>
        <v>4231</v>
      </c>
      <c r="AQ55" s="44">
        <f>$D45</f>
        <v>4571</v>
      </c>
      <c r="AR55" s="44">
        <f>$D46</f>
        <v>3853</v>
      </c>
      <c r="AS55" s="44">
        <f>$D47</f>
        <v>4011</v>
      </c>
      <c r="AT55" s="44">
        <f>$D48</f>
        <v>4166</v>
      </c>
      <c r="AU55" s="44">
        <f>$D49</f>
        <v>3644</v>
      </c>
    </row>
    <row r="56" spans="1:47" s="42" customFormat="1" ht="18" customHeight="1" x14ac:dyDescent="0.2">
      <c r="A56" s="42">
        <v>3</v>
      </c>
      <c r="B56" s="42" t="s">
        <v>121</v>
      </c>
      <c r="C56" s="42" t="s">
        <v>2</v>
      </c>
      <c r="D56" s="44">
        <f>$E6</f>
        <v>2743</v>
      </c>
      <c r="E56" s="44">
        <f>$E7</f>
        <v>2384</v>
      </c>
      <c r="F56" s="44">
        <f>$E8</f>
        <v>3320</v>
      </c>
      <c r="G56" s="44">
        <f>$E9</f>
        <v>2962</v>
      </c>
      <c r="H56" s="44">
        <f>$E10</f>
        <v>2697</v>
      </c>
      <c r="I56" s="44">
        <f>$E11</f>
        <v>2801</v>
      </c>
      <c r="J56" s="44">
        <f>$E12</f>
        <v>2540</v>
      </c>
      <c r="K56" s="44">
        <f>$E13</f>
        <v>2489</v>
      </c>
      <c r="L56" s="44">
        <f>$E14</f>
        <v>2384</v>
      </c>
      <c r="M56" s="44">
        <f>$E15</f>
        <v>2828</v>
      </c>
      <c r="N56" s="44">
        <f>$E16</f>
        <v>2902</v>
      </c>
      <c r="O56" s="44">
        <f>$E17</f>
        <v>4728</v>
      </c>
      <c r="P56" s="44">
        <f>$E18</f>
        <v>5288</v>
      </c>
      <c r="Q56" s="44">
        <f>$E19</f>
        <v>5015</v>
      </c>
      <c r="R56" s="44">
        <f>$E20</f>
        <v>5075</v>
      </c>
      <c r="S56" s="44">
        <f>$E21</f>
        <v>4437</v>
      </c>
      <c r="T56" s="44">
        <f>$E22</f>
        <v>4392</v>
      </c>
      <c r="U56" s="44">
        <f>$E23</f>
        <v>4201</v>
      </c>
      <c r="V56" s="44">
        <f>$E24</f>
        <v>3718</v>
      </c>
      <c r="W56" s="44">
        <f>$E25</f>
        <v>3165</v>
      </c>
      <c r="X56" s="44">
        <f>$E26</f>
        <v>3376</v>
      </c>
      <c r="Y56" s="44">
        <f>$E27</f>
        <v>3889</v>
      </c>
      <c r="Z56" s="44">
        <f>$E28</f>
        <v>4197</v>
      </c>
      <c r="AA56" s="44">
        <f>$E29</f>
        <v>4485</v>
      </c>
      <c r="AB56" s="44">
        <f>$E30</f>
        <v>4470</v>
      </c>
      <c r="AC56" s="44">
        <f>$E31</f>
        <v>4753</v>
      </c>
      <c r="AD56" s="44">
        <f>$E32</f>
        <v>4131</v>
      </c>
      <c r="AE56" s="44">
        <f>$E33</f>
        <v>4603</v>
      </c>
      <c r="AF56" s="44">
        <f>$E34</f>
        <v>4383</v>
      </c>
      <c r="AG56" s="44">
        <f>$E35</f>
        <v>4535</v>
      </c>
      <c r="AH56" s="44">
        <f>$E36</f>
        <v>4302</v>
      </c>
      <c r="AI56" s="44">
        <f>$E37</f>
        <v>3276</v>
      </c>
      <c r="AJ56" s="44">
        <f>$E38</f>
        <v>3745</v>
      </c>
      <c r="AK56" s="44">
        <f>$E39</f>
        <v>4496</v>
      </c>
      <c r="AL56" s="44">
        <f>$E40</f>
        <v>4646</v>
      </c>
      <c r="AM56" s="44">
        <f>$E41</f>
        <v>5580</v>
      </c>
      <c r="AN56" s="44">
        <f>$E42</f>
        <v>4299</v>
      </c>
      <c r="AO56" s="44">
        <f>$E43</f>
        <v>4334</v>
      </c>
      <c r="AP56" s="44">
        <f>$E44</f>
        <v>4200</v>
      </c>
      <c r="AQ56" s="44">
        <f>$E45</f>
        <v>4536</v>
      </c>
      <c r="AR56" s="44">
        <f>$E46</f>
        <v>3826</v>
      </c>
      <c r="AS56" s="44">
        <f>$E47</f>
        <v>3976</v>
      </c>
      <c r="AT56" s="44">
        <f>$E48</f>
        <v>4137</v>
      </c>
      <c r="AU56" s="44">
        <f>$E49</f>
        <v>3619</v>
      </c>
    </row>
    <row r="57" spans="1:47" s="42" customFormat="1" ht="18" customHeight="1" x14ac:dyDescent="0.2">
      <c r="A57" s="42">
        <v>4</v>
      </c>
      <c r="B57" s="42" t="s">
        <v>122</v>
      </c>
      <c r="C57" s="42" t="s">
        <v>103</v>
      </c>
      <c r="D57" s="44">
        <f>$F6</f>
        <v>12269</v>
      </c>
      <c r="E57" s="44">
        <f>$F7</f>
        <v>12286</v>
      </c>
      <c r="F57" s="44">
        <f>$F8</f>
        <v>12744</v>
      </c>
      <c r="G57" s="44">
        <f>$F9</f>
        <v>15496</v>
      </c>
      <c r="H57" s="44">
        <f>$F10</f>
        <v>16251</v>
      </c>
      <c r="I57" s="44">
        <f>$F11</f>
        <v>18390</v>
      </c>
      <c r="J57" s="44">
        <f>$F12</f>
        <v>19475</v>
      </c>
      <c r="K57" s="44">
        <f>$F13</f>
        <v>21685</v>
      </c>
      <c r="L57" s="44">
        <f>$F14</f>
        <v>24306</v>
      </c>
      <c r="M57" s="44">
        <f>$F15</f>
        <v>25624</v>
      </c>
      <c r="N57" s="44">
        <f>$F16</f>
        <v>27200</v>
      </c>
      <c r="O57" s="44">
        <f>$F17</f>
        <v>25652</v>
      </c>
      <c r="P57" s="44">
        <f>$F18</f>
        <v>26000</v>
      </c>
      <c r="Q57" s="44">
        <f>$F19</f>
        <v>23964</v>
      </c>
      <c r="R57" s="44">
        <f>$F20</f>
        <v>21644</v>
      </c>
      <c r="S57" s="44">
        <f>$F21</f>
        <v>20522</v>
      </c>
      <c r="T57" s="44">
        <f>$F22</f>
        <v>20994</v>
      </c>
      <c r="U57" s="44">
        <f>$F23</f>
        <v>22305</v>
      </c>
      <c r="V57" s="44">
        <f>$F24</f>
        <v>21129</v>
      </c>
      <c r="W57" s="44">
        <f>$F25</f>
        <v>20034</v>
      </c>
      <c r="X57" s="44">
        <f>$F26</f>
        <v>19804</v>
      </c>
      <c r="Y57" s="44">
        <f>$F27</f>
        <v>20170</v>
      </c>
      <c r="Z57" s="44">
        <f>$F28</f>
        <v>19389</v>
      </c>
      <c r="AA57" s="44">
        <f>$F29</f>
        <v>19599</v>
      </c>
      <c r="AB57" s="44">
        <f>$F30</f>
        <v>19460</v>
      </c>
      <c r="AC57" s="44">
        <f>$F31</f>
        <v>18730</v>
      </c>
      <c r="AD57" s="44">
        <f>$F32</f>
        <v>18605</v>
      </c>
      <c r="AE57" s="44">
        <f>$F33</f>
        <v>19151</v>
      </c>
      <c r="AF57" s="44">
        <f>$F34</f>
        <v>18974</v>
      </c>
      <c r="AG57" s="44">
        <f>$F35</f>
        <v>19238</v>
      </c>
      <c r="AH57" s="44">
        <f>$F36</f>
        <v>18385</v>
      </c>
      <c r="AI57" s="44">
        <f>$F37</f>
        <v>18748</v>
      </c>
      <c r="AJ57" s="44">
        <f>$F38</f>
        <v>19041</v>
      </c>
      <c r="AK57" s="44">
        <f>$F39</f>
        <v>18199</v>
      </c>
      <c r="AL57" s="44">
        <f>$F40</f>
        <v>18564</v>
      </c>
      <c r="AM57" s="44">
        <f>$F41</f>
        <v>18882</v>
      </c>
      <c r="AN57" s="44">
        <f>$F42</f>
        <v>19673</v>
      </c>
      <c r="AO57" s="44">
        <f>$F43</f>
        <v>20555</v>
      </c>
      <c r="AP57" s="44">
        <f>$F44</f>
        <v>19988</v>
      </c>
      <c r="AQ57" s="44">
        <f>$F45</f>
        <v>21438</v>
      </c>
      <c r="AR57" s="44">
        <f>$F46</f>
        <v>22859</v>
      </c>
      <c r="AS57" s="44">
        <f>$F47</f>
        <v>24483</v>
      </c>
      <c r="AT57" s="44">
        <f>$F48</f>
        <v>24158</v>
      </c>
      <c r="AU57" s="44">
        <f>$F49</f>
        <v>26638</v>
      </c>
    </row>
    <row r="58" spans="1:47" s="42" customFormat="1" ht="18" customHeight="1" x14ac:dyDescent="0.2">
      <c r="A58" s="42">
        <v>5</v>
      </c>
      <c r="B58" s="42" t="s">
        <v>123</v>
      </c>
      <c r="C58" s="42" t="s">
        <v>103</v>
      </c>
      <c r="D58" s="44">
        <f>$G6</f>
        <v>12403</v>
      </c>
      <c r="E58" s="44">
        <f>$G7</f>
        <v>12362</v>
      </c>
      <c r="F58" s="44">
        <f>$G8</f>
        <v>12902</v>
      </c>
      <c r="G58" s="44">
        <f>$G9</f>
        <v>15660</v>
      </c>
      <c r="H58" s="44">
        <f>$G10</f>
        <v>16348</v>
      </c>
      <c r="I58" s="44">
        <f>$G11</f>
        <v>18533</v>
      </c>
      <c r="J58" s="44">
        <f>$G12</f>
        <v>19583</v>
      </c>
      <c r="K58" s="44">
        <f>$G13</f>
        <v>21855</v>
      </c>
      <c r="L58" s="44">
        <f>$G14</f>
        <v>24570</v>
      </c>
      <c r="M58" s="44">
        <f>$G15</f>
        <v>25797</v>
      </c>
      <c r="N58" s="44">
        <f>$G16</f>
        <v>27345</v>
      </c>
      <c r="O58" s="44">
        <f>$G17</f>
        <v>25885</v>
      </c>
      <c r="P58" s="44">
        <f>$G18</f>
        <v>26209</v>
      </c>
      <c r="Q58" s="44">
        <f>$G19</f>
        <v>24152</v>
      </c>
      <c r="R58" s="44">
        <f>$G20</f>
        <v>21813</v>
      </c>
      <c r="S58" s="44">
        <f>$G21</f>
        <v>20683</v>
      </c>
      <c r="T58" s="44">
        <f>$G22</f>
        <v>21154</v>
      </c>
      <c r="U58" s="44">
        <f>$G23</f>
        <v>22417</v>
      </c>
      <c r="V58" s="44">
        <f>$G24</f>
        <v>21243</v>
      </c>
      <c r="W58" s="44">
        <f>$G25</f>
        <v>20155</v>
      </c>
      <c r="X58" s="44">
        <f>$G26</f>
        <v>19952</v>
      </c>
      <c r="Y58" s="44">
        <f>$G27</f>
        <v>20322</v>
      </c>
      <c r="Z58" s="44">
        <f>$G28</f>
        <v>19577</v>
      </c>
      <c r="AA58" s="44">
        <f>$G29</f>
        <v>19786</v>
      </c>
      <c r="AB58" s="44">
        <f>$G30</f>
        <v>19640</v>
      </c>
      <c r="AC58" s="44">
        <f>$G31</f>
        <v>18863</v>
      </c>
      <c r="AD58" s="44">
        <f>$G32</f>
        <v>18763</v>
      </c>
      <c r="AE58" s="44">
        <f>$G33</f>
        <v>19301</v>
      </c>
      <c r="AF58" s="44">
        <f>$G34</f>
        <v>19142</v>
      </c>
      <c r="AG58" s="44">
        <f>$G35</f>
        <v>19403</v>
      </c>
      <c r="AH58" s="44">
        <f>$G36</f>
        <v>18552</v>
      </c>
      <c r="AI58" s="44">
        <f>$G37</f>
        <v>18930</v>
      </c>
      <c r="AJ58" s="44">
        <f>$G38</f>
        <v>19169</v>
      </c>
      <c r="AK58" s="44">
        <f>$G39</f>
        <v>18305</v>
      </c>
      <c r="AL58" s="44">
        <f>$G40</f>
        <v>18682</v>
      </c>
      <c r="AM58" s="44">
        <f>$G41</f>
        <v>19012</v>
      </c>
      <c r="AN58" s="44">
        <f>$G42</f>
        <v>19824</v>
      </c>
      <c r="AO58" s="44">
        <f>$G43</f>
        <v>20668</v>
      </c>
      <c r="AP58" s="44">
        <f>$G44</f>
        <v>20136</v>
      </c>
      <c r="AQ58" s="44">
        <f>$G45</f>
        <v>21604</v>
      </c>
      <c r="AR58" s="44">
        <f>$G46</f>
        <v>23021</v>
      </c>
      <c r="AS58" s="44">
        <f>$G47</f>
        <v>24698</v>
      </c>
      <c r="AT58" s="44">
        <f>$G48</f>
        <v>24330</v>
      </c>
      <c r="AU58" s="44">
        <f>$G49</f>
        <v>26821</v>
      </c>
    </row>
    <row r="59" spans="1:47" s="42" customFormat="1" ht="18" customHeight="1" x14ac:dyDescent="0.2">
      <c r="A59" s="42">
        <v>6</v>
      </c>
      <c r="B59" s="42" t="s">
        <v>124</v>
      </c>
      <c r="C59" s="42" t="s">
        <v>103</v>
      </c>
      <c r="D59" s="44">
        <f>$H6</f>
        <v>252</v>
      </c>
      <c r="E59" s="44">
        <f>$H7</f>
        <v>249</v>
      </c>
      <c r="F59" s="44">
        <f>$H8</f>
        <v>253</v>
      </c>
      <c r="G59" s="44">
        <f>$H9</f>
        <v>315</v>
      </c>
      <c r="H59" s="44">
        <f>$H10</f>
        <v>326</v>
      </c>
      <c r="I59" s="44">
        <f>$H11</f>
        <v>372</v>
      </c>
      <c r="J59" s="44">
        <f>$H12</f>
        <v>396</v>
      </c>
      <c r="K59" s="44">
        <f>$H13</f>
        <v>446</v>
      </c>
      <c r="L59" s="44">
        <f>$H14</f>
        <v>493</v>
      </c>
      <c r="M59" s="44">
        <f>$H15</f>
        <v>516</v>
      </c>
      <c r="N59" s="44">
        <f>$H16</f>
        <v>539</v>
      </c>
      <c r="O59" s="44">
        <f>$H17</f>
        <v>519</v>
      </c>
      <c r="P59" s="44">
        <f>$H18</f>
        <v>519</v>
      </c>
      <c r="Q59" s="44">
        <f>$H19</f>
        <v>485</v>
      </c>
      <c r="R59" s="44">
        <f>$H20</f>
        <v>435</v>
      </c>
      <c r="S59" s="44">
        <f>$H21</f>
        <v>415</v>
      </c>
      <c r="T59" s="44">
        <f>$H22</f>
        <v>427</v>
      </c>
      <c r="U59" s="44">
        <f>$H23</f>
        <v>447</v>
      </c>
      <c r="V59" s="44">
        <f>$H24</f>
        <v>432</v>
      </c>
      <c r="W59" s="44">
        <f>$H25</f>
        <v>412</v>
      </c>
      <c r="X59" s="44">
        <f>$H26</f>
        <v>410</v>
      </c>
      <c r="Y59" s="44">
        <f>$H27</f>
        <v>413</v>
      </c>
      <c r="Z59" s="44">
        <f>$H28</f>
        <v>398</v>
      </c>
      <c r="AA59" s="44">
        <f>$H29</f>
        <v>404</v>
      </c>
      <c r="AB59" s="44">
        <f>$H30</f>
        <v>397</v>
      </c>
      <c r="AC59" s="44">
        <f>$H31</f>
        <v>376</v>
      </c>
      <c r="AD59" s="44">
        <f>$H32</f>
        <v>380</v>
      </c>
      <c r="AE59" s="44">
        <f>$H33</f>
        <v>390</v>
      </c>
      <c r="AF59" s="44">
        <f>$H34</f>
        <v>398</v>
      </c>
      <c r="AG59" s="44">
        <f>$H35</f>
        <v>395</v>
      </c>
      <c r="AH59" s="44">
        <f>$H36</f>
        <v>384</v>
      </c>
      <c r="AI59" s="44">
        <f>$H37</f>
        <v>384</v>
      </c>
      <c r="AJ59" s="44">
        <f>$H38</f>
        <v>383</v>
      </c>
      <c r="AK59" s="44">
        <f>$H39</f>
        <v>374</v>
      </c>
      <c r="AL59" s="44">
        <f>$H40</f>
        <v>382</v>
      </c>
      <c r="AM59" s="44">
        <f>$H41</f>
        <v>384</v>
      </c>
      <c r="AN59" s="44">
        <f>$H42</f>
        <v>401</v>
      </c>
      <c r="AO59" s="44">
        <f>$H43</f>
        <v>417</v>
      </c>
      <c r="AP59" s="44">
        <f>$H44</f>
        <v>412</v>
      </c>
      <c r="AQ59" s="44">
        <f>$H45</f>
        <v>439</v>
      </c>
      <c r="AR59" s="44">
        <f>$H46</f>
        <v>468</v>
      </c>
      <c r="AS59" s="44">
        <f>$H47</f>
        <v>503</v>
      </c>
      <c r="AT59" s="44">
        <f>$H48</f>
        <v>494</v>
      </c>
      <c r="AU59" s="44">
        <f>$H49</f>
        <v>541</v>
      </c>
    </row>
    <row r="60" spans="1:47" s="42" customFormat="1" ht="18" customHeight="1" x14ac:dyDescent="0.2">
      <c r="A60" s="42">
        <v>7</v>
      </c>
      <c r="B60" s="42" t="s">
        <v>115</v>
      </c>
      <c r="C60" s="42" t="s">
        <v>125</v>
      </c>
      <c r="D60" s="44">
        <f>$I6</f>
        <v>49</v>
      </c>
      <c r="E60" s="44">
        <f>$I7</f>
        <v>50</v>
      </c>
      <c r="F60" s="44">
        <f>$I8</f>
        <v>51</v>
      </c>
      <c r="G60" s="44">
        <f>$I9</f>
        <v>50</v>
      </c>
      <c r="H60" s="44">
        <f>$I10</f>
        <v>50</v>
      </c>
      <c r="I60" s="44">
        <f>$I11</f>
        <v>50</v>
      </c>
      <c r="J60" s="44">
        <f>$I12</f>
        <v>49</v>
      </c>
      <c r="K60" s="44">
        <f>$I13</f>
        <v>49</v>
      </c>
      <c r="L60" s="44">
        <f>$I14</f>
        <v>50</v>
      </c>
      <c r="M60" s="44">
        <f>$I15</f>
        <v>50</v>
      </c>
      <c r="N60" s="44">
        <f>$I16</f>
        <v>51</v>
      </c>
      <c r="O60" s="44">
        <f>$I17</f>
        <v>50</v>
      </c>
      <c r="P60" s="44">
        <f>$I18</f>
        <v>50</v>
      </c>
      <c r="Q60" s="44">
        <f>$I19</f>
        <v>50</v>
      </c>
      <c r="R60" s="44">
        <f>$I20</f>
        <v>50</v>
      </c>
      <c r="S60" s="44">
        <f>$I21</f>
        <v>50</v>
      </c>
      <c r="T60" s="44">
        <f>$I22</f>
        <v>50</v>
      </c>
      <c r="U60" s="44">
        <f>$I23</f>
        <v>50</v>
      </c>
      <c r="V60" s="44">
        <f>$I24</f>
        <v>49</v>
      </c>
      <c r="W60" s="44">
        <f>$I25</f>
        <v>49</v>
      </c>
      <c r="X60" s="44">
        <f>$I26</f>
        <v>49</v>
      </c>
      <c r="Y60" s="44">
        <f>$I27</f>
        <v>49</v>
      </c>
      <c r="Z60" s="44">
        <f>$I28</f>
        <v>49</v>
      </c>
      <c r="AA60" s="44">
        <f>$I29</f>
        <v>49</v>
      </c>
      <c r="AB60" s="44">
        <f>$I30</f>
        <v>50</v>
      </c>
      <c r="AC60" s="44">
        <f>$I31</f>
        <v>50</v>
      </c>
      <c r="AD60" s="44">
        <f>$I32</f>
        <v>49</v>
      </c>
      <c r="AE60" s="44">
        <f>$I33</f>
        <v>49</v>
      </c>
      <c r="AF60" s="44">
        <f>$I34</f>
        <v>48</v>
      </c>
      <c r="AG60" s="44">
        <f>$I35</f>
        <v>49</v>
      </c>
      <c r="AH60" s="44">
        <f>$I36</f>
        <v>48</v>
      </c>
      <c r="AI60" s="44">
        <f>$I37</f>
        <v>49</v>
      </c>
      <c r="AJ60" s="44">
        <f>$I38</f>
        <v>50</v>
      </c>
      <c r="AK60" s="44">
        <f>$I39</f>
        <v>49</v>
      </c>
      <c r="AL60" s="44">
        <f>$I40</f>
        <v>49</v>
      </c>
      <c r="AM60" s="44">
        <f>$I41</f>
        <v>50</v>
      </c>
      <c r="AN60" s="44">
        <f>$I42</f>
        <v>49</v>
      </c>
      <c r="AO60" s="44">
        <f>$I43</f>
        <v>50</v>
      </c>
      <c r="AP60" s="44">
        <f>$I44</f>
        <v>49</v>
      </c>
      <c r="AQ60" s="44">
        <f>$I45</f>
        <v>49</v>
      </c>
      <c r="AR60" s="44">
        <f>$I46</f>
        <v>49</v>
      </c>
      <c r="AS60" s="44">
        <f>$I47</f>
        <v>49</v>
      </c>
      <c r="AT60" s="44">
        <f>$I48</f>
        <v>49</v>
      </c>
      <c r="AU60" s="44">
        <f>$I49</f>
        <v>50</v>
      </c>
    </row>
    <row r="61" spans="1:47" s="42" customFormat="1" ht="18" customHeight="1" x14ac:dyDescent="0.2">
      <c r="A61" s="42">
        <v>8</v>
      </c>
      <c r="C61" s="42" t="str">
        <f>VLOOKUP($D$52,$A$53:D60,3,FALSE)</f>
        <v>Anzahl</v>
      </c>
      <c r="D61" s="42">
        <f>VLOOKUP($D$52,Kaufwert,4,FALSE)</f>
        <v>5644</v>
      </c>
      <c r="E61" s="42">
        <f>VLOOKUP($D$52,Kaufwert,5,FALSE)</f>
        <v>5214</v>
      </c>
      <c r="F61" s="42">
        <f>VLOOKUP($D$52,Kaufwert,6,FALSE)</f>
        <v>6517</v>
      </c>
      <c r="G61" s="42">
        <f>VLOOKUP($D$52,Kaufwert,7,FALSE)</f>
        <v>6091</v>
      </c>
      <c r="H61" s="42">
        <f>VLOOKUP($D$52,Kaufwert,8,FALSE)</f>
        <v>6014</v>
      </c>
      <c r="I61" s="42">
        <f>VLOOKUP($D$52,Kaufwert,9,FALSE)</f>
        <v>6164</v>
      </c>
      <c r="J61" s="42">
        <f>VLOOKUP($D$52,Kaufwert,10,FALSE)</f>
        <v>5690</v>
      </c>
      <c r="K61" s="42">
        <f>VLOOKUP($D$52,Kaufwert,11,FALSE)</f>
        <v>5117</v>
      </c>
      <c r="L61" s="42">
        <f>VLOOKUP($D$52,Kaufwert,12,FALSE)</f>
        <v>5015</v>
      </c>
      <c r="M61" s="42">
        <f>VLOOKUP($D$52,Kaufwert,13,FALSE)</f>
        <v>5734</v>
      </c>
      <c r="N61" s="42">
        <f>VLOOKUP($D$52,Kaufwert,14,FALSE)</f>
        <v>6037</v>
      </c>
      <c r="O61" s="42">
        <f>VLOOKUP($D$52,Kaufwert,15,FALSE)</f>
        <v>8295</v>
      </c>
      <c r="P61" s="42">
        <f>VLOOKUP($D$52,Kaufwert,16,FALSE)</f>
        <v>9793</v>
      </c>
      <c r="Q61" s="42">
        <f>VLOOKUP($D$52,Kaufwert,17,FALSE)</f>
        <v>8804</v>
      </c>
      <c r="R61" s="42">
        <f>VLOOKUP($D$52,Kaufwert,18,FALSE)</f>
        <v>8390</v>
      </c>
      <c r="S61" s="42">
        <f>VLOOKUP($D$52,Kaufwert,19,FALSE)</f>
        <v>7357</v>
      </c>
      <c r="T61" s="42">
        <f>VLOOKUP($D$52,Kaufwert,20,FALSE)</f>
        <v>6438</v>
      </c>
      <c r="U61" s="42">
        <f>VLOOKUP($D$52,Kaufwert,21,FALSE)</f>
        <v>6077</v>
      </c>
      <c r="V61" s="42">
        <f>VLOOKUP($D$52,Kaufwert,22,FALSE)</f>
        <v>4982</v>
      </c>
      <c r="W61" s="42">
        <f>VLOOKUP($D$52,Kaufwert,23,FALSE)</f>
        <v>4313</v>
      </c>
      <c r="X61" s="42">
        <f>VLOOKUP($D$52,Kaufwert,24,FALSE)</f>
        <v>4586</v>
      </c>
      <c r="Y61" s="42">
        <f>VLOOKUP($D$52,Kaufwert,25,FALSE)</f>
        <v>5268</v>
      </c>
      <c r="Z61" s="42">
        <f>VLOOKUP($D$52,Kaufwert,26,FALSE)</f>
        <v>5395</v>
      </c>
      <c r="AA61" s="42">
        <f>VLOOKUP($D$52,Kaufwert,27,FALSE)</f>
        <v>5253</v>
      </c>
      <c r="AB61" s="42">
        <f>VLOOKUP($D$52,Kaufwert,28,FALSE)</f>
        <v>5622</v>
      </c>
      <c r="AC61" s="42">
        <f>VLOOKUP($D$52,Kaufwert,29,FALSE)</f>
        <v>5439</v>
      </c>
      <c r="AD61" s="42">
        <f>VLOOKUP($D$52,Kaufwert,30,FALSE)</f>
        <v>4982</v>
      </c>
      <c r="AE61" s="42">
        <f>VLOOKUP($D$52,Kaufwert,31,FALSE)</f>
        <v>5399</v>
      </c>
      <c r="AF61" s="42">
        <f>VLOOKUP($D$52,Kaufwert,32,FALSE)</f>
        <v>4827</v>
      </c>
      <c r="AG61" s="42">
        <f>VLOOKUP($D$52,Kaufwert,33,FALSE)</f>
        <v>4750</v>
      </c>
      <c r="AH61" s="42">
        <f>VLOOKUP($D$52,Kaufwert,34,FALSE)</f>
        <v>4574</v>
      </c>
      <c r="AI61" s="42">
        <f>VLOOKUP($D$52,Kaufwert,35,FALSE)</f>
        <v>3776</v>
      </c>
      <c r="AJ61" s="42">
        <f>VLOOKUP($D$52,Kaufwert,36,FALSE)</f>
        <v>5395</v>
      </c>
      <c r="AK61" s="42">
        <f>VLOOKUP($D$52,Kaufwert,37,FALSE)</f>
        <v>6272</v>
      </c>
      <c r="AL61" s="42">
        <f>VLOOKUP($D$52,Kaufwert,38,FALSE)</f>
        <v>5949</v>
      </c>
      <c r="AM61" s="42">
        <f>VLOOKUP($D$52,Kaufwert,39,FALSE)</f>
        <v>6387</v>
      </c>
      <c r="AN61" s="42">
        <f>VLOOKUP($D$52,Kaufwert,40,FALSE)</f>
        <v>5840</v>
      </c>
      <c r="AO61" s="42">
        <f>VLOOKUP($D$52,Kaufwert,41,FALSE)</f>
        <v>6270</v>
      </c>
      <c r="AP61" s="42">
        <f>VLOOKUP($D$52,Kaufwert,42,FALSE)</f>
        <v>5941</v>
      </c>
      <c r="AQ61" s="42">
        <f>VLOOKUP($D$52,Kaufwert,43,FALSE)</f>
        <v>5810</v>
      </c>
      <c r="AR61" s="42">
        <f>VLOOKUP($D$52,Kaufwert,44,FALSE)</f>
        <v>5591</v>
      </c>
      <c r="AS61" s="42">
        <f>VLOOKUP($D$52,Kaufwert,45,FALSE)</f>
        <v>5251</v>
      </c>
      <c r="AT61" s="42">
        <f>VLOOKUP($D$52,Kaufwert,46,FALSE)</f>
        <v>5099</v>
      </c>
      <c r="AU61" s="42">
        <f>VLOOKUP($D$52,Kaufwert,47,FALSE)</f>
        <v>4448</v>
      </c>
    </row>
  </sheetData>
  <mergeCells count="4">
    <mergeCell ref="D3:D4"/>
    <mergeCell ref="E3:E4"/>
    <mergeCell ref="F3:H3"/>
    <mergeCell ref="I3:I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125"/>
  <sheetViews>
    <sheetView zoomScaleNormal="100" workbookViewId="0"/>
  </sheetViews>
  <sheetFormatPr baseColWidth="10" defaultRowHeight="14.25" x14ac:dyDescent="0.2"/>
  <cols>
    <col min="1" max="1" width="3.125" customWidth="1"/>
    <col min="2" max="2" width="61.75" bestFit="1" customWidth="1"/>
    <col min="3" max="4" width="8.625" customWidth="1"/>
    <col min="5" max="5" width="8.625" style="2" customWidth="1"/>
    <col min="6" max="6" width="9.125" bestFit="1" customWidth="1"/>
    <col min="7" max="16" width="8.625" customWidth="1"/>
  </cols>
  <sheetData>
    <row r="1" spans="1:6" x14ac:dyDescent="0.2">
      <c r="B1" s="9"/>
    </row>
    <row r="2" spans="1:6" x14ac:dyDescent="0.2">
      <c r="B2" s="9"/>
    </row>
    <row r="3" spans="1:6" x14ac:dyDescent="0.2">
      <c r="A3">
        <v>40</v>
      </c>
      <c r="B3" t="str">
        <f>VLOOKUP(A3,LKR_Liste!A2:D47,4,FALSE)</f>
        <v>Alb-Donau-Kreis</v>
      </c>
    </row>
    <row r="5" spans="1:6" x14ac:dyDescent="0.2">
      <c r="F5" s="1"/>
    </row>
    <row r="6" spans="1:6" x14ac:dyDescent="0.2">
      <c r="F6" s="1"/>
    </row>
    <row r="7" spans="1:6" x14ac:dyDescent="0.2">
      <c r="F7" s="1"/>
    </row>
    <row r="8" spans="1:6" x14ac:dyDescent="0.2">
      <c r="F8" s="1"/>
    </row>
    <row r="9" spans="1:6" x14ac:dyDescent="0.2">
      <c r="F9" s="1"/>
    </row>
    <row r="10" spans="1:6" x14ac:dyDescent="0.2">
      <c r="F10" s="1"/>
    </row>
    <row r="11" spans="1:6" x14ac:dyDescent="0.2">
      <c r="F11" s="1"/>
    </row>
    <row r="12" spans="1:6" x14ac:dyDescent="0.2">
      <c r="F12" s="1"/>
    </row>
    <row r="13" spans="1:6" x14ac:dyDescent="0.2">
      <c r="F13" s="1"/>
    </row>
    <row r="27" spans="2:5" ht="15" x14ac:dyDescent="0.25">
      <c r="B27" s="12">
        <v>2017</v>
      </c>
      <c r="C27" s="10"/>
      <c r="D27" s="10"/>
      <c r="E27" s="10"/>
    </row>
    <row r="28" spans="2:5" x14ac:dyDescent="0.2">
      <c r="B28" s="10" t="s">
        <v>100</v>
      </c>
      <c r="C28" s="10" t="s">
        <v>104</v>
      </c>
      <c r="D28" s="10"/>
      <c r="E28" s="10"/>
    </row>
    <row r="29" spans="2:5" x14ac:dyDescent="0.2">
      <c r="B29" s="10" t="s">
        <v>1</v>
      </c>
      <c r="C29" s="11">
        <f>Daten_Kreise!R93</f>
        <v>42898</v>
      </c>
      <c r="D29" s="10" t="s">
        <v>103</v>
      </c>
      <c r="E29" s="10" t="s">
        <v>102</v>
      </c>
    </row>
    <row r="30" spans="2:5" x14ac:dyDescent="0.2">
      <c r="B30" s="10" t="s">
        <v>101</v>
      </c>
      <c r="C30" s="11">
        <f>Daten_Kreise!R92</f>
        <v>292.49</v>
      </c>
      <c r="D30" s="10" t="s">
        <v>2</v>
      </c>
      <c r="E30" s="10" t="s">
        <v>94</v>
      </c>
    </row>
    <row r="36" spans="3:16" x14ac:dyDescent="0.2">
      <c r="C36" s="2"/>
      <c r="D36">
        <v>2005</v>
      </c>
      <c r="E36">
        <v>2006</v>
      </c>
      <c r="F36">
        <v>2007</v>
      </c>
      <c r="G36">
        <v>2008</v>
      </c>
      <c r="H36">
        <v>2009</v>
      </c>
      <c r="I36">
        <v>2010</v>
      </c>
      <c r="J36">
        <v>2011</v>
      </c>
      <c r="K36">
        <v>2012</v>
      </c>
      <c r="L36">
        <v>2013</v>
      </c>
      <c r="M36">
        <v>2014</v>
      </c>
      <c r="N36">
        <v>2015</v>
      </c>
      <c r="O36">
        <v>2016</v>
      </c>
      <c r="P36">
        <v>2017</v>
      </c>
    </row>
    <row r="37" spans="3:16" x14ac:dyDescent="0.2">
      <c r="C37" s="2">
        <f>VLOOKUP(A3,LKR_Liste!A2:D47,2,FALSE)</f>
        <v>425</v>
      </c>
      <c r="D37" s="6">
        <f>VLOOKUP(Grafik_Kreise!$C$37,Daten_Kreise!$E$1:$R$91,2,FALSE)</f>
        <v>153</v>
      </c>
      <c r="E37" s="6">
        <f>VLOOKUP(Grafik_Kreise!$C$37,Daten_Kreise!$E$1:$R$91,3,FALSE)</f>
        <v>171</v>
      </c>
      <c r="F37" s="6">
        <f>VLOOKUP(Grafik_Kreise!$C$37,Daten_Kreise!$E$1:$R$91,4,FALSE)</f>
        <v>280</v>
      </c>
      <c r="G37" s="6">
        <f>VLOOKUP(Grafik_Kreise!$C$37,Daten_Kreise!$E$1:$R$91,5,FALSE)</f>
        <v>298</v>
      </c>
      <c r="H37" s="6">
        <f>VLOOKUP(Grafik_Kreise!$C$37,Daten_Kreise!$E$1:$R$91,6,FALSE)</f>
        <v>437</v>
      </c>
      <c r="I37" s="6">
        <f>VLOOKUP(Grafik_Kreise!$C$37,Daten_Kreise!$E$1:$R$91,7,FALSE)</f>
        <v>251</v>
      </c>
      <c r="J37" s="6">
        <f>VLOOKUP(Grafik_Kreise!$C$37,Daten_Kreise!$E$1:$R$91,8,FALSE)</f>
        <v>253</v>
      </c>
      <c r="K37" s="6">
        <f>VLOOKUP(Grafik_Kreise!$C$37,Daten_Kreise!$E$1:$R$91,9,FALSE)</f>
        <v>182</v>
      </c>
      <c r="L37" s="6">
        <f>VLOOKUP(Grafik_Kreise!$C$37,Daten_Kreise!$E$1:$R$91,10,FALSE)</f>
        <v>193</v>
      </c>
      <c r="M37" s="6">
        <f>VLOOKUP(Grafik_Kreise!$C$37,Daten_Kreise!$E$1:$R$91,11,FALSE)</f>
        <v>187</v>
      </c>
      <c r="N37" s="6">
        <f>VLOOKUP(Grafik_Kreise!$C$37,Daten_Kreise!$E$1:$R$91,12,FALSE)</f>
        <v>151</v>
      </c>
      <c r="O37" s="6">
        <f>VLOOKUP(Grafik_Kreise!$C$37,Daten_Kreise!$E$1:$R$91,13,FALSE)</f>
        <v>218.8</v>
      </c>
      <c r="P37" s="6">
        <f>VLOOKUP(Grafik_Kreise!$C$37,Daten_Kreise!$E$1:$R$91,14,FALSE)</f>
        <v>192.86</v>
      </c>
    </row>
    <row r="38" spans="3:16" x14ac:dyDescent="0.2">
      <c r="C38" s="2">
        <f>VLOOKUP(A3,LKR_Liste!A2:D47,3,FALSE)</f>
        <v>4251</v>
      </c>
      <c r="D38" s="7">
        <f>VLOOKUP(Grafik_Kreise!$C$38,Daten_Kreise!$E$1:$R$91,2,FALSE)</f>
        <v>20964</v>
      </c>
      <c r="E38" s="7">
        <f>VLOOKUP(Grafik_Kreise!$C$38,Daten_Kreise!$E$1:$R$91,3,FALSE)</f>
        <v>27665</v>
      </c>
      <c r="F38" s="7">
        <f>VLOOKUP(Grafik_Kreise!$C$38,Daten_Kreise!$E$1:$R$91,4,FALSE)</f>
        <v>23281</v>
      </c>
      <c r="G38" s="7">
        <f>VLOOKUP(Grafik_Kreise!$C$38,Daten_Kreise!$E$1:$R$91,5,FALSE)</f>
        <v>25116</v>
      </c>
      <c r="H38" s="7">
        <f>VLOOKUP(Grafik_Kreise!$C$38,Daten_Kreise!$E$1:$R$91,6,FALSE)</f>
        <v>21046</v>
      </c>
      <c r="I38" s="7">
        <f>VLOOKUP(Grafik_Kreise!$C$38,Daten_Kreise!$E$1:$R$91,7,FALSE)</f>
        <v>24867</v>
      </c>
      <c r="J38" s="7">
        <f>VLOOKUP(Grafik_Kreise!$C$38,Daten_Kreise!$E$1:$R$91,8,FALSE)</f>
        <v>24598</v>
      </c>
      <c r="K38" s="7">
        <f>VLOOKUP(Grafik_Kreise!$C$38,Daten_Kreise!$E$1:$R$91,9,FALSE)</f>
        <v>25670</v>
      </c>
      <c r="L38" s="7">
        <f>VLOOKUP(Grafik_Kreise!$C$38,Daten_Kreise!$E$1:$R$91,10,FALSE)</f>
        <v>31043</v>
      </c>
      <c r="M38" s="7">
        <f>VLOOKUP(Grafik_Kreise!$C$38,Daten_Kreise!$E$1:$R$91,11,FALSE)</f>
        <v>33010</v>
      </c>
      <c r="N38" s="7">
        <f>VLOOKUP(Grafik_Kreise!$C$38,Daten_Kreise!$E$1:$R$91,12,FALSE)</f>
        <v>31369</v>
      </c>
      <c r="O38" s="7">
        <f>VLOOKUP(Grafik_Kreise!$C$38,Daten_Kreise!$E$1:$R$91,13,FALSE)</f>
        <v>36074</v>
      </c>
      <c r="P38" s="7">
        <f>VLOOKUP(Grafik_Kreise!$C$38,Daten_Kreise!$E$1:$R$91,14,FALSE)</f>
        <v>37954</v>
      </c>
    </row>
    <row r="125" spans="18:18" x14ac:dyDescent="0.2">
      <c r="R125" s="1"/>
    </row>
  </sheetData>
  <sortState ref="B124:P213">
    <sortCondition ref="E4:E93"/>
  </sortState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2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1</xdr:col>
                    <xdr:colOff>95250</xdr:colOff>
                    <xdr:row>0</xdr:row>
                    <xdr:rowOff>57150</xdr:rowOff>
                  </from>
                  <to>
                    <xdr:col>1</xdr:col>
                    <xdr:colOff>2657475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opLeftCell="A2" workbookViewId="0">
      <selection activeCell="G26" sqref="G26"/>
    </sheetView>
  </sheetViews>
  <sheetFormatPr baseColWidth="10" defaultRowHeight="14.25" x14ac:dyDescent="0.2"/>
  <cols>
    <col min="4" max="4" width="24" bestFit="1" customWidth="1"/>
    <col min="5" max="5" width="17.625" bestFit="1" customWidth="1"/>
  </cols>
  <sheetData>
    <row r="2" spans="1:4" x14ac:dyDescent="0.2">
      <c r="B2" t="s">
        <v>51</v>
      </c>
      <c r="D2" t="s">
        <v>99</v>
      </c>
    </row>
    <row r="3" spans="1:4" x14ac:dyDescent="0.2">
      <c r="A3">
        <v>1</v>
      </c>
      <c r="B3">
        <v>111</v>
      </c>
      <c r="C3">
        <v>1111</v>
      </c>
      <c r="D3" t="s">
        <v>55</v>
      </c>
    </row>
    <row r="4" spans="1:4" x14ac:dyDescent="0.2">
      <c r="A4">
        <v>2</v>
      </c>
      <c r="B4">
        <v>115</v>
      </c>
      <c r="C4">
        <v>1151</v>
      </c>
      <c r="D4" t="s">
        <v>56</v>
      </c>
    </row>
    <row r="5" spans="1:4" x14ac:dyDescent="0.2">
      <c r="A5">
        <v>3</v>
      </c>
      <c r="B5">
        <v>116</v>
      </c>
      <c r="C5">
        <v>1161</v>
      </c>
      <c r="D5" t="s">
        <v>57</v>
      </c>
    </row>
    <row r="6" spans="1:4" x14ac:dyDescent="0.2">
      <c r="A6">
        <v>4</v>
      </c>
      <c r="B6">
        <v>117</v>
      </c>
      <c r="C6">
        <v>1171</v>
      </c>
      <c r="D6" t="s">
        <v>58</v>
      </c>
    </row>
    <row r="7" spans="1:4" x14ac:dyDescent="0.2">
      <c r="A7">
        <v>5</v>
      </c>
      <c r="B7">
        <v>118</v>
      </c>
      <c r="C7">
        <v>1181</v>
      </c>
      <c r="D7" t="s">
        <v>59</v>
      </c>
    </row>
    <row r="8" spans="1:4" x14ac:dyDescent="0.2">
      <c r="A8">
        <v>6</v>
      </c>
      <c r="B8">
        <v>119</v>
      </c>
      <c r="C8">
        <v>1191</v>
      </c>
      <c r="D8" t="s">
        <v>60</v>
      </c>
    </row>
    <row r="9" spans="1:4" x14ac:dyDescent="0.2">
      <c r="A9">
        <v>7</v>
      </c>
      <c r="B9">
        <v>121</v>
      </c>
      <c r="C9">
        <v>1211</v>
      </c>
      <c r="D9" t="s">
        <v>61</v>
      </c>
    </row>
    <row r="10" spans="1:4" x14ac:dyDescent="0.2">
      <c r="A10">
        <v>8</v>
      </c>
      <c r="B10">
        <v>125</v>
      </c>
      <c r="C10">
        <v>1251</v>
      </c>
      <c r="D10" t="s">
        <v>62</v>
      </c>
    </row>
    <row r="11" spans="1:4" x14ac:dyDescent="0.2">
      <c r="A11">
        <v>9</v>
      </c>
      <c r="B11">
        <v>126</v>
      </c>
      <c r="C11">
        <v>1261</v>
      </c>
      <c r="D11" t="s">
        <v>63</v>
      </c>
    </row>
    <row r="12" spans="1:4" x14ac:dyDescent="0.2">
      <c r="A12">
        <v>10</v>
      </c>
      <c r="B12">
        <v>127</v>
      </c>
      <c r="C12">
        <v>1271</v>
      </c>
      <c r="D12" t="s">
        <v>64</v>
      </c>
    </row>
    <row r="13" spans="1:4" x14ac:dyDescent="0.2">
      <c r="A13">
        <v>11</v>
      </c>
      <c r="B13">
        <v>128</v>
      </c>
      <c r="C13">
        <v>1281</v>
      </c>
      <c r="D13" t="s">
        <v>65</v>
      </c>
    </row>
    <row r="14" spans="1:4" x14ac:dyDescent="0.2">
      <c r="A14">
        <v>12</v>
      </c>
      <c r="B14">
        <v>135</v>
      </c>
      <c r="C14">
        <v>1351</v>
      </c>
      <c r="D14" t="s">
        <v>66</v>
      </c>
    </row>
    <row r="15" spans="1:4" x14ac:dyDescent="0.2">
      <c r="A15">
        <v>13</v>
      </c>
      <c r="B15">
        <v>136</v>
      </c>
      <c r="C15">
        <v>1361</v>
      </c>
      <c r="D15" t="s">
        <v>67</v>
      </c>
    </row>
    <row r="16" spans="1:4" x14ac:dyDescent="0.2">
      <c r="A16">
        <v>14</v>
      </c>
      <c r="B16">
        <v>211</v>
      </c>
      <c r="C16">
        <v>2111</v>
      </c>
      <c r="D16" t="s">
        <v>68</v>
      </c>
    </row>
    <row r="17" spans="1:4" x14ac:dyDescent="0.2">
      <c r="A17">
        <v>15</v>
      </c>
      <c r="B17">
        <v>216</v>
      </c>
      <c r="C17">
        <v>2161</v>
      </c>
      <c r="D17" t="s">
        <v>69</v>
      </c>
    </row>
    <row r="18" spans="1:4" x14ac:dyDescent="0.2">
      <c r="A18">
        <v>16</v>
      </c>
      <c r="B18">
        <v>212</v>
      </c>
      <c r="C18">
        <v>2121</v>
      </c>
      <c r="D18" t="s">
        <v>70</v>
      </c>
    </row>
    <row r="19" spans="1:4" x14ac:dyDescent="0.2">
      <c r="A19">
        <v>17</v>
      </c>
      <c r="B19">
        <v>215</v>
      </c>
      <c r="C19">
        <v>2151</v>
      </c>
      <c r="D19" t="s">
        <v>71</v>
      </c>
    </row>
    <row r="20" spans="1:4" x14ac:dyDescent="0.2">
      <c r="A20">
        <v>18</v>
      </c>
      <c r="B20">
        <v>221</v>
      </c>
      <c r="C20">
        <v>2211</v>
      </c>
      <c r="D20" t="s">
        <v>72</v>
      </c>
    </row>
    <row r="21" spans="1:4" x14ac:dyDescent="0.2">
      <c r="A21">
        <v>19</v>
      </c>
      <c r="B21">
        <v>222</v>
      </c>
      <c r="C21">
        <v>2221</v>
      </c>
      <c r="D21" t="s">
        <v>73</v>
      </c>
    </row>
    <row r="22" spans="1:4" x14ac:dyDescent="0.2">
      <c r="A22">
        <v>20</v>
      </c>
      <c r="B22">
        <v>225</v>
      </c>
      <c r="C22">
        <v>2251</v>
      </c>
      <c r="D22" t="s">
        <v>74</v>
      </c>
    </row>
    <row r="23" spans="1:4" x14ac:dyDescent="0.2">
      <c r="A23">
        <v>21</v>
      </c>
      <c r="B23">
        <v>226</v>
      </c>
      <c r="C23">
        <v>2261</v>
      </c>
      <c r="D23" t="s">
        <v>75</v>
      </c>
    </row>
    <row r="24" spans="1:4" x14ac:dyDescent="0.2">
      <c r="A24">
        <v>22</v>
      </c>
      <c r="B24">
        <v>231</v>
      </c>
      <c r="C24">
        <v>2311</v>
      </c>
      <c r="D24" t="s">
        <v>76</v>
      </c>
    </row>
    <row r="25" spans="1:4" x14ac:dyDescent="0.2">
      <c r="A25">
        <v>23</v>
      </c>
      <c r="B25">
        <v>235</v>
      </c>
      <c r="C25">
        <v>2351</v>
      </c>
      <c r="D25" t="s">
        <v>77</v>
      </c>
    </row>
    <row r="26" spans="1:4" x14ac:dyDescent="0.2">
      <c r="A26">
        <v>24</v>
      </c>
      <c r="B26">
        <v>236</v>
      </c>
      <c r="C26">
        <v>2361</v>
      </c>
      <c r="D26" t="s">
        <v>13</v>
      </c>
    </row>
    <row r="27" spans="1:4" x14ac:dyDescent="0.2">
      <c r="A27">
        <v>25</v>
      </c>
      <c r="B27">
        <v>237</v>
      </c>
      <c r="C27">
        <v>2371</v>
      </c>
      <c r="D27" t="s">
        <v>78</v>
      </c>
    </row>
    <row r="28" spans="1:4" x14ac:dyDescent="0.2">
      <c r="A28">
        <v>26</v>
      </c>
      <c r="B28">
        <v>311</v>
      </c>
      <c r="C28">
        <v>3111</v>
      </c>
      <c r="D28" t="s">
        <v>79</v>
      </c>
    </row>
    <row r="29" spans="1:4" x14ac:dyDescent="0.2">
      <c r="A29">
        <v>27</v>
      </c>
      <c r="B29">
        <v>315</v>
      </c>
      <c r="C29">
        <v>3151</v>
      </c>
      <c r="D29" t="s">
        <v>80</v>
      </c>
    </row>
    <row r="30" spans="1:4" x14ac:dyDescent="0.2">
      <c r="A30">
        <v>28</v>
      </c>
      <c r="B30">
        <v>316</v>
      </c>
      <c r="C30">
        <v>3161</v>
      </c>
      <c r="D30" t="s">
        <v>81</v>
      </c>
    </row>
    <row r="31" spans="1:4" x14ac:dyDescent="0.2">
      <c r="A31">
        <v>29</v>
      </c>
      <c r="B31">
        <v>317</v>
      </c>
      <c r="C31">
        <v>3171</v>
      </c>
      <c r="D31" t="s">
        <v>82</v>
      </c>
    </row>
    <row r="32" spans="1:4" x14ac:dyDescent="0.2">
      <c r="A32">
        <v>30</v>
      </c>
      <c r="B32">
        <v>325</v>
      </c>
      <c r="C32">
        <v>3251</v>
      </c>
      <c r="D32" t="s">
        <v>83</v>
      </c>
    </row>
    <row r="33" spans="1:4" x14ac:dyDescent="0.2">
      <c r="A33">
        <v>31</v>
      </c>
      <c r="B33">
        <v>326</v>
      </c>
      <c r="C33">
        <v>3261</v>
      </c>
      <c r="D33" t="s">
        <v>84</v>
      </c>
    </row>
    <row r="34" spans="1:4" x14ac:dyDescent="0.2">
      <c r="A34">
        <v>32</v>
      </c>
      <c r="B34">
        <v>327</v>
      </c>
      <c r="C34">
        <v>3271</v>
      </c>
      <c r="D34" t="s">
        <v>85</v>
      </c>
    </row>
    <row r="35" spans="1:4" x14ac:dyDescent="0.2">
      <c r="A35">
        <v>33</v>
      </c>
      <c r="B35">
        <v>335</v>
      </c>
      <c r="C35">
        <v>3351</v>
      </c>
      <c r="D35" t="s">
        <v>86</v>
      </c>
    </row>
    <row r="36" spans="1:4" x14ac:dyDescent="0.2">
      <c r="A36">
        <v>34</v>
      </c>
      <c r="B36">
        <v>336</v>
      </c>
      <c r="C36">
        <v>3361</v>
      </c>
      <c r="D36" t="s">
        <v>87</v>
      </c>
    </row>
    <row r="37" spans="1:4" x14ac:dyDescent="0.2">
      <c r="A37">
        <v>35</v>
      </c>
      <c r="B37">
        <v>337</v>
      </c>
      <c r="C37">
        <v>3371</v>
      </c>
      <c r="D37" t="s">
        <v>88</v>
      </c>
    </row>
    <row r="38" spans="1:4" x14ac:dyDescent="0.2">
      <c r="A38">
        <v>36</v>
      </c>
      <c r="B38">
        <v>415</v>
      </c>
      <c r="C38">
        <v>4151</v>
      </c>
      <c r="D38" t="s">
        <v>89</v>
      </c>
    </row>
    <row r="39" spans="1:4" x14ac:dyDescent="0.2">
      <c r="A39">
        <v>37</v>
      </c>
      <c r="B39">
        <v>416</v>
      </c>
      <c r="C39">
        <v>4161</v>
      </c>
      <c r="D39" t="s">
        <v>90</v>
      </c>
    </row>
    <row r="40" spans="1:4" x14ac:dyDescent="0.2">
      <c r="A40">
        <v>38</v>
      </c>
      <c r="B40">
        <v>417</v>
      </c>
      <c r="C40">
        <v>4171</v>
      </c>
      <c r="D40" t="s">
        <v>91</v>
      </c>
    </row>
    <row r="41" spans="1:4" x14ac:dyDescent="0.2">
      <c r="A41">
        <v>39</v>
      </c>
      <c r="B41">
        <v>421</v>
      </c>
      <c r="C41">
        <v>4211</v>
      </c>
      <c r="D41" t="s">
        <v>92</v>
      </c>
    </row>
    <row r="42" spans="1:4" x14ac:dyDescent="0.2">
      <c r="A42">
        <v>40</v>
      </c>
      <c r="B42">
        <v>425</v>
      </c>
      <c r="C42">
        <v>4251</v>
      </c>
      <c r="D42" t="s">
        <v>93</v>
      </c>
    </row>
    <row r="43" spans="1:4" x14ac:dyDescent="0.2">
      <c r="A43">
        <v>41</v>
      </c>
      <c r="B43">
        <v>426</v>
      </c>
      <c r="C43">
        <v>4261</v>
      </c>
      <c r="D43" t="s">
        <v>94</v>
      </c>
    </row>
    <row r="44" spans="1:4" x14ac:dyDescent="0.2">
      <c r="A44">
        <v>42</v>
      </c>
      <c r="B44">
        <v>435</v>
      </c>
      <c r="C44">
        <v>4351</v>
      </c>
      <c r="D44" t="s">
        <v>95</v>
      </c>
    </row>
    <row r="45" spans="1:4" x14ac:dyDescent="0.2">
      <c r="A45">
        <v>43</v>
      </c>
      <c r="B45">
        <v>436</v>
      </c>
      <c r="C45">
        <v>4361</v>
      </c>
      <c r="D45" t="s">
        <v>96</v>
      </c>
    </row>
    <row r="46" spans="1:4" x14ac:dyDescent="0.2">
      <c r="A46">
        <v>44</v>
      </c>
      <c r="B46">
        <v>437</v>
      </c>
      <c r="C46">
        <v>4371</v>
      </c>
      <c r="D46" t="s">
        <v>97</v>
      </c>
    </row>
    <row r="47" spans="1:4" x14ac:dyDescent="0.2">
      <c r="A47">
        <v>45</v>
      </c>
      <c r="B47">
        <v>999</v>
      </c>
      <c r="C47">
        <v>9991</v>
      </c>
      <c r="D47" t="s">
        <v>98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R93"/>
  <sheetViews>
    <sheetView workbookViewId="0">
      <selection activeCell="B42" sqref="B42"/>
    </sheetView>
  </sheetViews>
  <sheetFormatPr baseColWidth="10" defaultRowHeight="14.25" x14ac:dyDescent="0.2"/>
  <cols>
    <col min="1" max="1" width="3.875" customWidth="1"/>
    <col min="2" max="2" width="61.75" bestFit="1" customWidth="1"/>
  </cols>
  <sheetData>
    <row r="1" spans="2:18" ht="15" x14ac:dyDescent="0.25">
      <c r="B1" s="4" t="s">
        <v>54</v>
      </c>
      <c r="C1" s="4" t="s">
        <v>53</v>
      </c>
      <c r="D1" s="4" t="s">
        <v>52</v>
      </c>
      <c r="E1" s="5" t="s">
        <v>51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</row>
    <row r="2" spans="2:18" x14ac:dyDescent="0.2">
      <c r="B2" t="s">
        <v>0</v>
      </c>
      <c r="C2" t="s">
        <v>2</v>
      </c>
      <c r="D2" t="s">
        <v>45</v>
      </c>
      <c r="E2" s="3">
        <v>111</v>
      </c>
      <c r="F2" s="1">
        <v>15</v>
      </c>
      <c r="G2" s="1">
        <v>5</v>
      </c>
      <c r="H2" s="1">
        <v>6</v>
      </c>
      <c r="I2" s="1">
        <v>5</v>
      </c>
      <c r="J2" s="1">
        <v>8</v>
      </c>
      <c r="K2" s="1">
        <v>6</v>
      </c>
      <c r="L2" s="1">
        <v>4</v>
      </c>
      <c r="M2" s="1">
        <v>2</v>
      </c>
      <c r="N2" s="1">
        <v>4</v>
      </c>
      <c r="O2" s="1">
        <v>7</v>
      </c>
      <c r="P2" s="1">
        <v>3</v>
      </c>
      <c r="Q2" s="1">
        <v>3.63</v>
      </c>
      <c r="R2" t="s">
        <v>15</v>
      </c>
    </row>
    <row r="3" spans="2:18" x14ac:dyDescent="0.2">
      <c r="B3" t="s">
        <v>1</v>
      </c>
      <c r="C3" t="s">
        <v>3</v>
      </c>
      <c r="D3" t="s">
        <v>45</v>
      </c>
      <c r="E3" s="3">
        <v>1111</v>
      </c>
      <c r="F3" s="1">
        <v>161518</v>
      </c>
      <c r="G3" s="1">
        <v>171865</v>
      </c>
      <c r="H3" s="1">
        <v>115519</v>
      </c>
      <c r="I3" s="1">
        <v>115188</v>
      </c>
      <c r="J3" s="1">
        <v>124050</v>
      </c>
      <c r="K3" s="1">
        <v>97817</v>
      </c>
      <c r="L3" s="1">
        <v>156587</v>
      </c>
      <c r="M3" s="1">
        <v>144889</v>
      </c>
      <c r="N3" s="1">
        <v>129482</v>
      </c>
      <c r="O3" s="1">
        <v>140267</v>
      </c>
      <c r="P3" s="1">
        <v>124409</v>
      </c>
      <c r="Q3" s="1">
        <v>167613</v>
      </c>
      <c r="R3" t="s">
        <v>15</v>
      </c>
    </row>
    <row r="4" spans="2:18" x14ac:dyDescent="0.2">
      <c r="B4" t="s">
        <v>0</v>
      </c>
      <c r="C4" t="s">
        <v>2</v>
      </c>
      <c r="D4" t="s">
        <v>8</v>
      </c>
      <c r="E4" s="3">
        <v>115</v>
      </c>
      <c r="F4" s="1">
        <v>81</v>
      </c>
      <c r="G4" s="1">
        <v>59</v>
      </c>
      <c r="H4" s="1">
        <v>97</v>
      </c>
      <c r="I4" s="1">
        <v>95</v>
      </c>
      <c r="J4" s="1">
        <v>94</v>
      </c>
      <c r="K4" s="1">
        <v>64</v>
      </c>
      <c r="L4" s="1">
        <v>67</v>
      </c>
      <c r="M4" s="1">
        <v>50</v>
      </c>
      <c r="N4" s="1">
        <v>36</v>
      </c>
      <c r="O4" s="1">
        <v>49</v>
      </c>
      <c r="P4" s="1">
        <v>56</v>
      </c>
      <c r="Q4" s="1">
        <v>56.38</v>
      </c>
      <c r="R4" s="1">
        <v>65.92</v>
      </c>
    </row>
    <row r="5" spans="2:18" x14ac:dyDescent="0.2">
      <c r="B5" t="s">
        <v>1</v>
      </c>
      <c r="C5" t="s">
        <v>3</v>
      </c>
      <c r="D5" t="s">
        <v>8</v>
      </c>
      <c r="E5" s="3">
        <v>1151</v>
      </c>
      <c r="F5" s="1">
        <v>29283</v>
      </c>
      <c r="G5" s="1">
        <v>35699</v>
      </c>
      <c r="H5" s="1">
        <v>32848</v>
      </c>
      <c r="I5" s="1">
        <v>31868</v>
      </c>
      <c r="J5" s="1">
        <v>32981</v>
      </c>
      <c r="K5" s="1">
        <v>36761</v>
      </c>
      <c r="L5" s="1">
        <v>35048</v>
      </c>
      <c r="M5" s="1">
        <v>36348</v>
      </c>
      <c r="N5" s="1">
        <v>31011</v>
      </c>
      <c r="O5" s="1">
        <v>35438</v>
      </c>
      <c r="P5" s="1">
        <v>37228</v>
      </c>
      <c r="Q5" s="1">
        <v>32818</v>
      </c>
      <c r="R5" s="1">
        <v>42898</v>
      </c>
    </row>
    <row r="6" spans="2:18" x14ac:dyDescent="0.2">
      <c r="B6" t="s">
        <v>0</v>
      </c>
      <c r="C6" t="s">
        <v>2</v>
      </c>
      <c r="D6" t="s">
        <v>14</v>
      </c>
      <c r="E6" s="3">
        <v>116</v>
      </c>
      <c r="F6" s="1">
        <v>67</v>
      </c>
      <c r="G6" s="1">
        <v>71</v>
      </c>
      <c r="H6" s="1">
        <v>78</v>
      </c>
      <c r="I6" s="1">
        <v>87</v>
      </c>
      <c r="J6" s="1">
        <v>77</v>
      </c>
      <c r="K6" s="1">
        <v>68</v>
      </c>
      <c r="L6" s="1">
        <v>91</v>
      </c>
      <c r="M6" s="1">
        <v>91</v>
      </c>
      <c r="N6" s="1">
        <v>86</v>
      </c>
      <c r="O6" s="1">
        <v>95</v>
      </c>
      <c r="P6" s="1">
        <v>72</v>
      </c>
      <c r="Q6" s="1">
        <v>62.56</v>
      </c>
      <c r="R6" s="1">
        <v>80.05</v>
      </c>
    </row>
    <row r="7" spans="2:18" x14ac:dyDescent="0.2">
      <c r="B7" t="s">
        <v>1</v>
      </c>
      <c r="C7" t="s">
        <v>3</v>
      </c>
      <c r="D7" t="s">
        <v>14</v>
      </c>
      <c r="E7" s="3">
        <v>1161</v>
      </c>
      <c r="F7" s="1">
        <v>54812</v>
      </c>
      <c r="G7" s="1">
        <v>29630</v>
      </c>
      <c r="H7" s="1">
        <v>24730</v>
      </c>
      <c r="I7" s="1">
        <v>27699</v>
      </c>
      <c r="J7" s="1">
        <v>31387</v>
      </c>
      <c r="K7" s="1">
        <v>39942</v>
      </c>
      <c r="L7" s="1">
        <v>36172</v>
      </c>
      <c r="M7" s="1">
        <v>31031</v>
      </c>
      <c r="N7" s="1">
        <v>28769</v>
      </c>
      <c r="O7" s="1">
        <v>29039</v>
      </c>
      <c r="P7" s="1">
        <v>28092</v>
      </c>
      <c r="Q7" s="1">
        <v>28026</v>
      </c>
      <c r="R7" s="1">
        <v>33482</v>
      </c>
    </row>
    <row r="8" spans="2:18" x14ac:dyDescent="0.2">
      <c r="B8" t="s">
        <v>0</v>
      </c>
      <c r="C8" t="s">
        <v>2</v>
      </c>
      <c r="D8" t="s">
        <v>18</v>
      </c>
      <c r="E8" s="3">
        <v>117</v>
      </c>
      <c r="F8" s="1">
        <v>84</v>
      </c>
      <c r="G8" s="1">
        <v>115</v>
      </c>
      <c r="H8" s="1">
        <v>129</v>
      </c>
      <c r="I8" s="1">
        <v>111</v>
      </c>
      <c r="J8" s="1">
        <v>127</v>
      </c>
      <c r="K8" s="1">
        <v>106</v>
      </c>
      <c r="L8" s="1">
        <v>118</v>
      </c>
      <c r="M8" s="1">
        <v>90</v>
      </c>
      <c r="N8" s="1">
        <v>123</v>
      </c>
      <c r="O8" s="1">
        <v>76</v>
      </c>
      <c r="P8" s="1">
        <v>61</v>
      </c>
      <c r="Q8" s="1">
        <v>70.27</v>
      </c>
      <c r="R8" s="1">
        <v>75.44</v>
      </c>
    </row>
    <row r="9" spans="2:18" x14ac:dyDescent="0.2">
      <c r="B9" t="s">
        <v>1</v>
      </c>
      <c r="C9" t="s">
        <v>3</v>
      </c>
      <c r="D9" t="s">
        <v>18</v>
      </c>
      <c r="E9" s="3">
        <v>1171</v>
      </c>
      <c r="F9" s="1">
        <v>24483</v>
      </c>
      <c r="G9" s="1">
        <v>17292</v>
      </c>
      <c r="H9" s="1">
        <v>16831</v>
      </c>
      <c r="I9" s="1">
        <v>16659</v>
      </c>
      <c r="J9" s="1">
        <v>17418</v>
      </c>
      <c r="K9" s="1">
        <v>23220</v>
      </c>
      <c r="L9" s="1">
        <v>18328</v>
      </c>
      <c r="M9" s="1">
        <v>21352</v>
      </c>
      <c r="N9" s="1">
        <v>19639</v>
      </c>
      <c r="O9" s="1">
        <v>25718</v>
      </c>
      <c r="P9" s="1">
        <v>23542</v>
      </c>
      <c r="Q9" s="1">
        <v>21945</v>
      </c>
      <c r="R9" s="1">
        <v>26453</v>
      </c>
    </row>
    <row r="10" spans="2:18" x14ac:dyDescent="0.2">
      <c r="B10" t="s">
        <v>0</v>
      </c>
      <c r="C10" t="s">
        <v>2</v>
      </c>
      <c r="D10" t="s">
        <v>29</v>
      </c>
      <c r="E10" s="3">
        <v>118</v>
      </c>
      <c r="F10" s="1">
        <v>139</v>
      </c>
      <c r="G10" s="1">
        <v>141</v>
      </c>
      <c r="H10" s="1">
        <v>107</v>
      </c>
      <c r="I10" s="1">
        <v>113</v>
      </c>
      <c r="J10" s="1">
        <v>133</v>
      </c>
      <c r="K10" s="1">
        <v>131</v>
      </c>
      <c r="L10" s="1">
        <v>119</v>
      </c>
      <c r="M10" s="1">
        <v>97</v>
      </c>
      <c r="N10" s="1">
        <v>119</v>
      </c>
      <c r="O10" s="1">
        <v>130</v>
      </c>
      <c r="P10" s="1">
        <v>168</v>
      </c>
      <c r="Q10" s="1">
        <v>96.59</v>
      </c>
      <c r="R10" s="1">
        <v>78.84</v>
      </c>
    </row>
    <row r="11" spans="2:18" x14ac:dyDescent="0.2">
      <c r="B11" t="s">
        <v>1</v>
      </c>
      <c r="C11" t="s">
        <v>3</v>
      </c>
      <c r="D11" t="s">
        <v>29</v>
      </c>
      <c r="E11" s="3">
        <v>1181</v>
      </c>
      <c r="F11" s="1">
        <v>37732</v>
      </c>
      <c r="G11" s="1">
        <v>36846</v>
      </c>
      <c r="H11" s="1">
        <v>34984</v>
      </c>
      <c r="I11" s="1">
        <v>36269</v>
      </c>
      <c r="J11" s="1">
        <v>33945</v>
      </c>
      <c r="K11" s="1">
        <v>34370</v>
      </c>
      <c r="L11" s="1">
        <v>35651</v>
      </c>
      <c r="M11" s="1">
        <v>34590</v>
      </c>
      <c r="N11" s="1">
        <v>37786</v>
      </c>
      <c r="O11" s="1">
        <v>38690</v>
      </c>
      <c r="P11" s="1">
        <v>38182</v>
      </c>
      <c r="Q11" s="1">
        <v>40349</v>
      </c>
      <c r="R11" s="1">
        <v>40217</v>
      </c>
    </row>
    <row r="12" spans="2:18" x14ac:dyDescent="0.2">
      <c r="B12" t="s">
        <v>0</v>
      </c>
      <c r="C12" t="s">
        <v>2</v>
      </c>
      <c r="D12" t="s">
        <v>38</v>
      </c>
      <c r="E12" s="3">
        <v>119</v>
      </c>
      <c r="F12" s="1">
        <v>21</v>
      </c>
      <c r="G12" s="1">
        <v>29</v>
      </c>
      <c r="H12" s="1">
        <v>45</v>
      </c>
      <c r="I12" s="1">
        <v>57</v>
      </c>
      <c r="J12" s="1">
        <v>62</v>
      </c>
      <c r="K12" s="1">
        <v>65</v>
      </c>
      <c r="L12" s="1">
        <v>83</v>
      </c>
      <c r="M12" s="1">
        <v>63</v>
      </c>
      <c r="N12" s="1">
        <v>80</v>
      </c>
      <c r="O12" s="1">
        <v>93</v>
      </c>
      <c r="P12" s="1">
        <v>76</v>
      </c>
      <c r="Q12" s="1">
        <v>77</v>
      </c>
      <c r="R12" s="1">
        <v>74.05</v>
      </c>
    </row>
    <row r="13" spans="2:18" x14ac:dyDescent="0.2">
      <c r="B13" t="s">
        <v>1</v>
      </c>
      <c r="C13" t="s">
        <v>3</v>
      </c>
      <c r="D13" t="s">
        <v>38</v>
      </c>
      <c r="E13" s="3">
        <v>1191</v>
      </c>
      <c r="F13" s="1">
        <v>19557</v>
      </c>
      <c r="G13" s="1">
        <v>25212</v>
      </c>
      <c r="H13" s="1">
        <v>25353</v>
      </c>
      <c r="I13" s="1">
        <v>24483</v>
      </c>
      <c r="J13" s="1">
        <v>26263</v>
      </c>
      <c r="K13" s="1">
        <v>27913</v>
      </c>
      <c r="L13" s="1">
        <v>25140</v>
      </c>
      <c r="M13" s="1">
        <v>23968</v>
      </c>
      <c r="N13" s="1">
        <v>23862</v>
      </c>
      <c r="O13" s="1">
        <v>21640</v>
      </c>
      <c r="P13" s="1">
        <v>27128</v>
      </c>
      <c r="Q13" s="1">
        <v>27942</v>
      </c>
      <c r="R13" s="1">
        <v>21875</v>
      </c>
    </row>
    <row r="14" spans="2:18" x14ac:dyDescent="0.2">
      <c r="B14" t="s">
        <v>0</v>
      </c>
      <c r="C14" t="s">
        <v>2</v>
      </c>
      <c r="D14" t="s">
        <v>22</v>
      </c>
      <c r="E14" s="3">
        <v>121</v>
      </c>
      <c r="F14" s="1">
        <v>13</v>
      </c>
      <c r="G14" s="1">
        <v>14</v>
      </c>
      <c r="H14" s="1">
        <v>18</v>
      </c>
      <c r="I14" s="1">
        <v>29</v>
      </c>
      <c r="J14" s="1">
        <v>24</v>
      </c>
      <c r="K14" s="1">
        <v>19</v>
      </c>
      <c r="L14" s="1">
        <v>11</v>
      </c>
      <c r="M14" s="1">
        <v>15</v>
      </c>
      <c r="N14" s="1">
        <v>13</v>
      </c>
      <c r="O14" s="1">
        <v>10</v>
      </c>
      <c r="P14" s="1">
        <v>13</v>
      </c>
      <c r="Q14" s="1">
        <v>13.8</v>
      </c>
      <c r="R14" t="s">
        <v>15</v>
      </c>
    </row>
    <row r="15" spans="2:18" x14ac:dyDescent="0.2">
      <c r="B15" t="s">
        <v>1</v>
      </c>
      <c r="C15" t="s">
        <v>3</v>
      </c>
      <c r="D15" t="s">
        <v>22</v>
      </c>
      <c r="E15" s="3">
        <v>1211</v>
      </c>
      <c r="F15" s="1">
        <v>40802</v>
      </c>
      <c r="G15" s="1">
        <v>46826</v>
      </c>
      <c r="H15" s="1">
        <v>25881</v>
      </c>
      <c r="I15" s="1">
        <v>36295</v>
      </c>
      <c r="J15" s="1">
        <v>37451</v>
      </c>
      <c r="K15" s="1">
        <v>41030</v>
      </c>
      <c r="L15" s="1">
        <v>43286</v>
      </c>
      <c r="M15" s="1">
        <v>46035</v>
      </c>
      <c r="N15" s="1">
        <v>30294</v>
      </c>
      <c r="O15" s="1">
        <v>70856</v>
      </c>
      <c r="P15" s="1">
        <v>48515</v>
      </c>
      <c r="Q15" s="1">
        <v>35188</v>
      </c>
      <c r="R15" t="s">
        <v>15</v>
      </c>
    </row>
    <row r="16" spans="2:18" x14ac:dyDescent="0.2">
      <c r="B16" t="s">
        <v>0</v>
      </c>
      <c r="C16" t="s">
        <v>2</v>
      </c>
      <c r="D16" t="s">
        <v>23</v>
      </c>
      <c r="E16" s="3">
        <v>125</v>
      </c>
      <c r="F16" s="1">
        <v>58</v>
      </c>
      <c r="G16" s="1">
        <v>277</v>
      </c>
      <c r="H16" s="1">
        <v>215</v>
      </c>
      <c r="I16" s="1">
        <v>204</v>
      </c>
      <c r="J16" s="1">
        <v>349</v>
      </c>
      <c r="K16" s="1">
        <v>174</v>
      </c>
      <c r="L16" s="1">
        <v>164</v>
      </c>
      <c r="M16" s="1">
        <v>173</v>
      </c>
      <c r="N16" s="1">
        <v>294</v>
      </c>
      <c r="O16" s="1">
        <v>144</v>
      </c>
      <c r="P16" s="1">
        <v>149</v>
      </c>
      <c r="Q16" s="1">
        <v>240.77</v>
      </c>
      <c r="R16" s="1">
        <v>263.5</v>
      </c>
    </row>
    <row r="17" spans="2:18" x14ac:dyDescent="0.2">
      <c r="B17" t="s">
        <v>1</v>
      </c>
      <c r="C17" t="s">
        <v>3</v>
      </c>
      <c r="D17" t="s">
        <v>23</v>
      </c>
      <c r="E17" s="3">
        <v>1251</v>
      </c>
      <c r="F17" s="1">
        <v>25991</v>
      </c>
      <c r="G17" s="1">
        <v>23351</v>
      </c>
      <c r="H17" s="1">
        <v>26712</v>
      </c>
      <c r="I17" s="1">
        <v>24533</v>
      </c>
      <c r="J17" s="1">
        <v>21287</v>
      </c>
      <c r="K17" s="1">
        <v>21670</v>
      </c>
      <c r="L17" s="1">
        <v>21467</v>
      </c>
      <c r="M17" s="1">
        <v>22306</v>
      </c>
      <c r="N17" s="1">
        <v>23335</v>
      </c>
      <c r="O17" s="1">
        <v>25703</v>
      </c>
      <c r="P17" s="1">
        <v>29969</v>
      </c>
      <c r="Q17" s="1">
        <v>29625</v>
      </c>
      <c r="R17" s="1">
        <v>31229</v>
      </c>
    </row>
    <row r="18" spans="2:18" x14ac:dyDescent="0.2">
      <c r="B18" t="s">
        <v>0</v>
      </c>
      <c r="C18" t="s">
        <v>2</v>
      </c>
      <c r="D18" t="s">
        <v>24</v>
      </c>
      <c r="E18" s="3">
        <v>126</v>
      </c>
      <c r="F18" s="1">
        <v>129</v>
      </c>
      <c r="G18" s="1">
        <v>133</v>
      </c>
      <c r="H18" s="1">
        <v>136</v>
      </c>
      <c r="I18" s="1">
        <v>139</v>
      </c>
      <c r="J18" s="1">
        <v>138</v>
      </c>
      <c r="K18" s="1">
        <v>159</v>
      </c>
      <c r="L18" s="1">
        <v>197</v>
      </c>
      <c r="M18" s="1">
        <v>158</v>
      </c>
      <c r="N18" s="1">
        <v>182</v>
      </c>
      <c r="O18" s="1">
        <v>86</v>
      </c>
      <c r="P18" s="1">
        <v>178</v>
      </c>
      <c r="Q18" s="1">
        <v>133.63999999999999</v>
      </c>
      <c r="R18" s="1">
        <v>149.63</v>
      </c>
    </row>
    <row r="19" spans="2:18" x14ac:dyDescent="0.2">
      <c r="B19" t="s">
        <v>1</v>
      </c>
      <c r="C19" t="s">
        <v>3</v>
      </c>
      <c r="D19" t="s">
        <v>24</v>
      </c>
      <c r="E19" s="3">
        <v>1261</v>
      </c>
      <c r="F19" s="1">
        <v>19827</v>
      </c>
      <c r="G19" s="1">
        <v>18753</v>
      </c>
      <c r="H19" s="1">
        <v>19093</v>
      </c>
      <c r="I19" s="1">
        <v>24813</v>
      </c>
      <c r="J19" s="1">
        <v>22369</v>
      </c>
      <c r="K19" s="1">
        <v>20865</v>
      </c>
      <c r="L19" s="1">
        <v>21533</v>
      </c>
      <c r="M19" s="1">
        <v>23806</v>
      </c>
      <c r="N19" s="1">
        <v>25547</v>
      </c>
      <c r="O19" s="1">
        <v>23236</v>
      </c>
      <c r="P19" s="1">
        <v>27634</v>
      </c>
      <c r="Q19" s="1">
        <v>26630</v>
      </c>
      <c r="R19" s="1">
        <v>33795</v>
      </c>
    </row>
    <row r="20" spans="2:18" x14ac:dyDescent="0.2">
      <c r="B20" t="s">
        <v>0</v>
      </c>
      <c r="C20" t="s">
        <v>2</v>
      </c>
      <c r="D20" t="s">
        <v>42</v>
      </c>
      <c r="E20" s="3">
        <v>127</v>
      </c>
      <c r="F20" s="1">
        <v>175</v>
      </c>
      <c r="G20" s="1">
        <v>213</v>
      </c>
      <c r="H20" s="1">
        <v>213</v>
      </c>
      <c r="I20" s="1">
        <v>277</v>
      </c>
      <c r="J20" s="1">
        <v>352</v>
      </c>
      <c r="K20" s="1">
        <v>327</v>
      </c>
      <c r="L20" s="1">
        <v>314</v>
      </c>
      <c r="M20" s="1">
        <v>267</v>
      </c>
      <c r="N20" s="1">
        <v>222</v>
      </c>
      <c r="O20" s="1">
        <v>258</v>
      </c>
      <c r="P20" s="1">
        <v>250</v>
      </c>
      <c r="Q20" s="1">
        <v>252.6</v>
      </c>
      <c r="R20" s="1">
        <v>240.43</v>
      </c>
    </row>
    <row r="21" spans="2:18" x14ac:dyDescent="0.2">
      <c r="B21" t="s">
        <v>1</v>
      </c>
      <c r="C21" t="s">
        <v>3</v>
      </c>
      <c r="D21" t="s">
        <v>42</v>
      </c>
      <c r="E21" s="3">
        <v>1271</v>
      </c>
      <c r="F21" s="1">
        <v>17756</v>
      </c>
      <c r="G21" s="1">
        <v>18417</v>
      </c>
      <c r="H21" s="1">
        <v>17299</v>
      </c>
      <c r="I21" s="1">
        <v>16389</v>
      </c>
      <c r="J21" s="1">
        <v>17851</v>
      </c>
      <c r="K21" s="1">
        <v>18138</v>
      </c>
      <c r="L21" s="1">
        <v>20096</v>
      </c>
      <c r="M21" s="1">
        <v>21820</v>
      </c>
      <c r="N21" s="1">
        <v>24718</v>
      </c>
      <c r="O21" s="1">
        <v>24366</v>
      </c>
      <c r="P21" s="1">
        <v>26065</v>
      </c>
      <c r="Q21" s="1">
        <v>27294</v>
      </c>
      <c r="R21" s="1">
        <v>30772</v>
      </c>
    </row>
    <row r="22" spans="2:18" x14ac:dyDescent="0.2">
      <c r="B22" t="s">
        <v>0</v>
      </c>
      <c r="C22" t="s">
        <v>2</v>
      </c>
      <c r="D22" t="s">
        <v>30</v>
      </c>
      <c r="E22" s="3">
        <v>128</v>
      </c>
      <c r="F22" s="1">
        <v>139</v>
      </c>
      <c r="G22" s="1">
        <v>191</v>
      </c>
      <c r="H22" s="1">
        <v>199</v>
      </c>
      <c r="I22" s="1">
        <v>273</v>
      </c>
      <c r="J22" s="1">
        <v>259</v>
      </c>
      <c r="K22" s="1">
        <v>202</v>
      </c>
      <c r="L22" s="1">
        <v>258</v>
      </c>
      <c r="M22" s="1">
        <v>246</v>
      </c>
      <c r="N22" s="1">
        <v>266</v>
      </c>
      <c r="O22" s="1">
        <v>189</v>
      </c>
      <c r="P22" s="1">
        <v>186</v>
      </c>
      <c r="Q22" s="1">
        <v>268.24</v>
      </c>
      <c r="R22" s="1">
        <v>224.32</v>
      </c>
    </row>
    <row r="23" spans="2:18" x14ac:dyDescent="0.2">
      <c r="B23" t="s">
        <v>1</v>
      </c>
      <c r="C23" t="s">
        <v>3</v>
      </c>
      <c r="D23" t="s">
        <v>30</v>
      </c>
      <c r="E23" s="3">
        <v>1281</v>
      </c>
      <c r="F23" s="1">
        <v>11438</v>
      </c>
      <c r="G23" s="1">
        <v>10807</v>
      </c>
      <c r="H23" s="1">
        <v>10205</v>
      </c>
      <c r="I23" s="1">
        <v>11853</v>
      </c>
      <c r="J23" s="1">
        <v>11510</v>
      </c>
      <c r="K23" s="1">
        <v>12456</v>
      </c>
      <c r="L23" s="1">
        <v>14182</v>
      </c>
      <c r="M23" s="1">
        <v>14481</v>
      </c>
      <c r="N23" s="1">
        <v>14929</v>
      </c>
      <c r="O23" s="1">
        <v>15500</v>
      </c>
      <c r="P23" s="1">
        <v>17418</v>
      </c>
      <c r="Q23" s="1">
        <v>16986</v>
      </c>
      <c r="R23" s="1">
        <v>16539</v>
      </c>
    </row>
    <row r="24" spans="2:18" x14ac:dyDescent="0.2">
      <c r="B24" t="s">
        <v>0</v>
      </c>
      <c r="C24" t="s">
        <v>2</v>
      </c>
      <c r="D24" t="s">
        <v>21</v>
      </c>
      <c r="E24" s="3">
        <v>135</v>
      </c>
      <c r="F24" s="1">
        <v>112</v>
      </c>
      <c r="G24" s="1">
        <v>70</v>
      </c>
      <c r="H24" s="1">
        <v>184</v>
      </c>
      <c r="I24" s="1">
        <v>105</v>
      </c>
      <c r="J24" s="1">
        <v>147</v>
      </c>
      <c r="K24" s="1">
        <v>105</v>
      </c>
      <c r="L24" s="1">
        <v>137</v>
      </c>
      <c r="M24" s="1">
        <v>105</v>
      </c>
      <c r="N24" s="1">
        <v>60</v>
      </c>
      <c r="O24" s="1">
        <v>51</v>
      </c>
      <c r="P24" s="1">
        <v>120</v>
      </c>
      <c r="Q24" s="1">
        <v>137.86000000000001</v>
      </c>
      <c r="R24" s="1">
        <v>95.52</v>
      </c>
    </row>
    <row r="25" spans="2:18" x14ac:dyDescent="0.2">
      <c r="B25" t="s">
        <v>1</v>
      </c>
      <c r="C25" t="s">
        <v>3</v>
      </c>
      <c r="D25" t="s">
        <v>21</v>
      </c>
      <c r="E25" s="3">
        <v>1351</v>
      </c>
      <c r="F25" s="1">
        <v>15334</v>
      </c>
      <c r="G25" s="1">
        <v>14786</v>
      </c>
      <c r="H25" s="1">
        <v>16903</v>
      </c>
      <c r="I25" s="1">
        <v>18744</v>
      </c>
      <c r="J25" s="1">
        <v>21375</v>
      </c>
      <c r="K25" s="1">
        <v>18454</v>
      </c>
      <c r="L25" s="1">
        <v>19182</v>
      </c>
      <c r="M25" s="1">
        <v>22524</v>
      </c>
      <c r="N25" s="1">
        <v>27353</v>
      </c>
      <c r="O25" s="1">
        <v>30028</v>
      </c>
      <c r="P25" s="1">
        <v>24336</v>
      </c>
      <c r="Q25" s="1">
        <v>28885</v>
      </c>
      <c r="R25" s="1">
        <v>30502</v>
      </c>
    </row>
    <row r="26" spans="2:18" x14ac:dyDescent="0.2">
      <c r="B26" t="s">
        <v>0</v>
      </c>
      <c r="C26" t="s">
        <v>2</v>
      </c>
      <c r="D26" t="s">
        <v>34</v>
      </c>
      <c r="E26" s="3">
        <v>136</v>
      </c>
      <c r="F26" s="1">
        <v>196</v>
      </c>
      <c r="G26" s="1">
        <v>167</v>
      </c>
      <c r="H26" s="1">
        <v>249</v>
      </c>
      <c r="I26" s="1">
        <v>238</v>
      </c>
      <c r="J26" s="1">
        <v>287</v>
      </c>
      <c r="K26" s="1">
        <v>231</v>
      </c>
      <c r="L26" s="1">
        <v>193</v>
      </c>
      <c r="M26" s="1">
        <v>213</v>
      </c>
      <c r="N26" s="1">
        <v>206</v>
      </c>
      <c r="O26" s="1">
        <v>148</v>
      </c>
      <c r="P26" s="1">
        <v>134</v>
      </c>
      <c r="Q26" s="1">
        <v>153.66999999999999</v>
      </c>
      <c r="R26" s="1">
        <v>101.84</v>
      </c>
    </row>
    <row r="27" spans="2:18" x14ac:dyDescent="0.2">
      <c r="B27" t="s">
        <v>1</v>
      </c>
      <c r="C27" t="s">
        <v>3</v>
      </c>
      <c r="D27" t="s">
        <v>34</v>
      </c>
      <c r="E27" s="3">
        <v>1361</v>
      </c>
      <c r="F27" s="1">
        <v>14957</v>
      </c>
      <c r="G27" s="1">
        <v>14041</v>
      </c>
      <c r="H27" s="1">
        <v>16557</v>
      </c>
      <c r="I27" s="1">
        <v>16012</v>
      </c>
      <c r="J27" s="1">
        <v>16310</v>
      </c>
      <c r="K27" s="1">
        <v>16760</v>
      </c>
      <c r="L27" s="1">
        <v>19218</v>
      </c>
      <c r="M27" s="1">
        <v>18710</v>
      </c>
      <c r="N27" s="1">
        <v>22053</v>
      </c>
      <c r="O27" s="1">
        <v>24322</v>
      </c>
      <c r="P27" s="1">
        <v>26519</v>
      </c>
      <c r="Q27" s="1">
        <v>31761</v>
      </c>
      <c r="R27" s="1">
        <v>34058</v>
      </c>
    </row>
    <row r="28" spans="2:18" x14ac:dyDescent="0.2">
      <c r="B28" t="s">
        <v>0</v>
      </c>
      <c r="C28" t="s">
        <v>2</v>
      </c>
      <c r="D28" t="s">
        <v>6</v>
      </c>
      <c r="E28" s="3">
        <v>211</v>
      </c>
      <c r="F28" s="1">
        <v>12</v>
      </c>
      <c r="G28" s="1">
        <v>6</v>
      </c>
      <c r="H28" s="1">
        <v>2</v>
      </c>
      <c r="I28" s="1">
        <v>3</v>
      </c>
      <c r="J28" s="1">
        <v>3</v>
      </c>
      <c r="K28" s="1">
        <v>3</v>
      </c>
      <c r="L28" s="1">
        <v>4</v>
      </c>
      <c r="M28" s="1">
        <v>12</v>
      </c>
      <c r="N28" s="1">
        <v>12</v>
      </c>
      <c r="O28" s="1">
        <v>6</v>
      </c>
      <c r="P28" s="1">
        <v>3</v>
      </c>
      <c r="Q28" s="1">
        <v>3.96</v>
      </c>
      <c r="R28" t="s">
        <v>15</v>
      </c>
    </row>
    <row r="29" spans="2:18" x14ac:dyDescent="0.2">
      <c r="B29" t="s">
        <v>1</v>
      </c>
      <c r="C29" t="s">
        <v>3</v>
      </c>
      <c r="D29" t="s">
        <v>6</v>
      </c>
      <c r="E29" s="3">
        <v>2111</v>
      </c>
      <c r="F29" s="1">
        <v>45198</v>
      </c>
      <c r="G29" s="1">
        <v>19572</v>
      </c>
      <c r="H29" s="1">
        <v>28564</v>
      </c>
      <c r="I29" s="1">
        <v>31927</v>
      </c>
      <c r="J29" s="1">
        <v>44992</v>
      </c>
      <c r="K29" s="1">
        <v>14093</v>
      </c>
      <c r="L29" s="1">
        <v>22233</v>
      </c>
      <c r="M29" s="1">
        <v>30945</v>
      </c>
      <c r="N29" s="1">
        <v>19908</v>
      </c>
      <c r="O29" s="1">
        <v>18232</v>
      </c>
      <c r="P29" s="1">
        <v>22003</v>
      </c>
      <c r="Q29" s="1">
        <v>7532</v>
      </c>
      <c r="R29" t="s">
        <v>15</v>
      </c>
    </row>
    <row r="30" spans="2:18" x14ac:dyDescent="0.2">
      <c r="B30" t="s">
        <v>0</v>
      </c>
      <c r="C30" t="s">
        <v>2</v>
      </c>
      <c r="D30" t="s">
        <v>36</v>
      </c>
      <c r="E30" s="3">
        <v>216</v>
      </c>
      <c r="F30" s="1">
        <v>36</v>
      </c>
      <c r="G30" s="1">
        <v>48</v>
      </c>
      <c r="H30" s="1">
        <v>34</v>
      </c>
      <c r="I30" s="1">
        <v>21</v>
      </c>
      <c r="J30" s="1">
        <v>24</v>
      </c>
      <c r="K30" s="1">
        <v>16</v>
      </c>
      <c r="L30" s="1">
        <v>30</v>
      </c>
      <c r="M30" s="1">
        <v>20</v>
      </c>
      <c r="N30" s="1">
        <v>30</v>
      </c>
      <c r="O30" s="1">
        <v>16</v>
      </c>
      <c r="P30" s="1">
        <v>20</v>
      </c>
      <c r="Q30" s="1">
        <v>21.22</v>
      </c>
      <c r="R30" s="1">
        <v>27.05</v>
      </c>
    </row>
    <row r="31" spans="2:18" x14ac:dyDescent="0.2">
      <c r="B31" t="s">
        <v>1</v>
      </c>
      <c r="C31" t="s">
        <v>3</v>
      </c>
      <c r="D31" t="s">
        <v>36</v>
      </c>
      <c r="E31" s="3">
        <v>2161</v>
      </c>
      <c r="F31" s="1">
        <v>21908</v>
      </c>
      <c r="G31" s="1">
        <v>25848</v>
      </c>
      <c r="H31" s="1">
        <v>19864</v>
      </c>
      <c r="I31" s="1">
        <v>17732</v>
      </c>
      <c r="J31" s="1">
        <v>23488</v>
      </c>
      <c r="K31" s="1">
        <v>26224</v>
      </c>
      <c r="L31" s="1">
        <v>26640</v>
      </c>
      <c r="M31" s="1">
        <v>18632</v>
      </c>
      <c r="N31" s="1">
        <v>19787</v>
      </c>
      <c r="O31" s="1">
        <v>17912</v>
      </c>
      <c r="P31" s="1">
        <v>17377</v>
      </c>
      <c r="Q31" s="1">
        <v>19009</v>
      </c>
      <c r="R31" s="1">
        <v>18695</v>
      </c>
    </row>
    <row r="32" spans="2:18" x14ac:dyDescent="0.2">
      <c r="B32" t="s">
        <v>0</v>
      </c>
      <c r="C32" t="s">
        <v>2</v>
      </c>
      <c r="D32" t="s">
        <v>25</v>
      </c>
      <c r="E32" s="3">
        <v>212</v>
      </c>
      <c r="F32" s="1">
        <v>8</v>
      </c>
      <c r="G32" s="1">
        <v>7</v>
      </c>
      <c r="H32" s="1">
        <v>5</v>
      </c>
      <c r="I32" s="1">
        <v>1</v>
      </c>
      <c r="J32" s="1">
        <v>5</v>
      </c>
      <c r="K32" s="1">
        <v>2</v>
      </c>
      <c r="L32" s="1">
        <v>1</v>
      </c>
      <c r="M32" s="1">
        <v>3</v>
      </c>
      <c r="N32" s="1">
        <v>1</v>
      </c>
      <c r="O32" s="1">
        <v>2</v>
      </c>
      <c r="P32" s="1">
        <v>4</v>
      </c>
      <c r="Q32" s="1">
        <v>4.8899999999999997</v>
      </c>
      <c r="R32" t="s">
        <v>15</v>
      </c>
    </row>
    <row r="33" spans="2:18" x14ac:dyDescent="0.2">
      <c r="B33" t="s">
        <v>1</v>
      </c>
      <c r="C33" t="s">
        <v>3</v>
      </c>
      <c r="D33" t="s">
        <v>25</v>
      </c>
      <c r="E33" s="3">
        <v>2121</v>
      </c>
      <c r="F33" s="1">
        <v>30718</v>
      </c>
      <c r="G33" s="1">
        <v>64323</v>
      </c>
      <c r="H33" s="1">
        <v>53814</v>
      </c>
      <c r="I33" s="1">
        <v>37157</v>
      </c>
      <c r="J33" s="1">
        <v>38691</v>
      </c>
      <c r="K33" s="1">
        <v>37685</v>
      </c>
      <c r="L33" s="1">
        <v>45722</v>
      </c>
      <c r="M33" s="1">
        <v>35090</v>
      </c>
      <c r="N33" s="1">
        <v>75164</v>
      </c>
      <c r="O33" s="1">
        <v>36002</v>
      </c>
      <c r="P33" s="1">
        <v>38457</v>
      </c>
      <c r="Q33" s="1">
        <v>31656</v>
      </c>
      <c r="R33" t="s">
        <v>15</v>
      </c>
    </row>
    <row r="34" spans="2:18" x14ac:dyDescent="0.2">
      <c r="B34" t="s">
        <v>0</v>
      </c>
      <c r="C34" t="s">
        <v>2</v>
      </c>
      <c r="D34" t="s">
        <v>26</v>
      </c>
      <c r="E34" s="3">
        <v>215</v>
      </c>
      <c r="F34" s="1">
        <v>53</v>
      </c>
      <c r="G34" s="1">
        <v>75</v>
      </c>
      <c r="H34" s="1">
        <v>111</v>
      </c>
      <c r="I34" s="1">
        <v>81</v>
      </c>
      <c r="J34" s="1">
        <v>160</v>
      </c>
      <c r="K34" s="1">
        <v>95</v>
      </c>
      <c r="L34" s="1">
        <v>136</v>
      </c>
      <c r="M34" s="1">
        <v>133</v>
      </c>
      <c r="N34" s="1">
        <v>148</v>
      </c>
      <c r="O34" s="1">
        <v>96</v>
      </c>
      <c r="P34" s="1">
        <v>103</v>
      </c>
      <c r="Q34" s="1">
        <v>140.38999999999999</v>
      </c>
      <c r="R34" s="1">
        <v>87.09</v>
      </c>
    </row>
    <row r="35" spans="2:18" x14ac:dyDescent="0.2">
      <c r="B35" t="s">
        <v>1</v>
      </c>
      <c r="C35" t="s">
        <v>3</v>
      </c>
      <c r="D35" t="s">
        <v>26</v>
      </c>
      <c r="E35" s="3">
        <v>2151</v>
      </c>
      <c r="F35" s="1">
        <v>21753</v>
      </c>
      <c r="G35" s="1">
        <v>36895</v>
      </c>
      <c r="H35" s="1">
        <v>32121</v>
      </c>
      <c r="I35" s="1">
        <v>23644</v>
      </c>
      <c r="J35" s="1">
        <v>22982</v>
      </c>
      <c r="K35" s="1">
        <v>24852</v>
      </c>
      <c r="L35" s="1">
        <v>23077</v>
      </c>
      <c r="M35" s="1">
        <v>22429</v>
      </c>
      <c r="N35" s="1">
        <v>25001</v>
      </c>
      <c r="O35" s="1">
        <v>23437</v>
      </c>
      <c r="P35" s="1">
        <v>29183</v>
      </c>
      <c r="Q35" s="1">
        <v>25652</v>
      </c>
      <c r="R35" s="1">
        <v>26040</v>
      </c>
    </row>
    <row r="36" spans="2:18" x14ac:dyDescent="0.2">
      <c r="B36" t="s">
        <v>0</v>
      </c>
      <c r="C36" t="s">
        <v>2</v>
      </c>
      <c r="D36" t="s">
        <v>20</v>
      </c>
      <c r="E36" s="3">
        <v>221</v>
      </c>
      <c r="F36" s="1" t="s">
        <v>15</v>
      </c>
      <c r="G36" s="1">
        <v>1</v>
      </c>
      <c r="H36" s="1">
        <v>1</v>
      </c>
      <c r="I36" s="1">
        <v>2</v>
      </c>
      <c r="J36" s="1">
        <v>1</v>
      </c>
      <c r="K36" s="1">
        <v>6</v>
      </c>
      <c r="L36" s="1">
        <v>1</v>
      </c>
      <c r="M36" s="1">
        <v>3</v>
      </c>
      <c r="N36" s="1">
        <v>3</v>
      </c>
      <c r="O36" s="1">
        <v>4</v>
      </c>
      <c r="P36" s="1">
        <v>1</v>
      </c>
      <c r="Q36" t="s">
        <v>15</v>
      </c>
      <c r="R36" t="s">
        <v>15</v>
      </c>
    </row>
    <row r="37" spans="2:18" x14ac:dyDescent="0.2">
      <c r="B37" t="s">
        <v>1</v>
      </c>
      <c r="C37" t="s">
        <v>3</v>
      </c>
      <c r="D37" t="s">
        <v>20</v>
      </c>
      <c r="E37" s="3">
        <v>2211</v>
      </c>
      <c r="F37" s="1" t="s">
        <v>15</v>
      </c>
      <c r="G37" s="1">
        <v>142966</v>
      </c>
      <c r="H37" s="1">
        <v>123922</v>
      </c>
      <c r="I37" s="1">
        <v>65487</v>
      </c>
      <c r="J37" s="1">
        <v>160115</v>
      </c>
      <c r="K37" s="1">
        <v>119670</v>
      </c>
      <c r="L37" s="1">
        <v>91680</v>
      </c>
      <c r="M37" s="1">
        <v>97717</v>
      </c>
      <c r="N37" s="1">
        <v>136732</v>
      </c>
      <c r="O37" s="1">
        <v>87019</v>
      </c>
      <c r="P37" s="1">
        <v>135225</v>
      </c>
      <c r="Q37" t="s">
        <v>15</v>
      </c>
      <c r="R37" t="s">
        <v>15</v>
      </c>
    </row>
    <row r="38" spans="2:18" x14ac:dyDescent="0.2">
      <c r="B38" t="s">
        <v>0</v>
      </c>
      <c r="C38" t="s">
        <v>2</v>
      </c>
      <c r="D38" t="s">
        <v>31</v>
      </c>
      <c r="E38" s="3">
        <v>222</v>
      </c>
      <c r="F38" s="1">
        <v>4</v>
      </c>
      <c r="G38" s="1">
        <v>3</v>
      </c>
      <c r="H38" s="1">
        <v>3</v>
      </c>
      <c r="I38" s="1" t="s">
        <v>15</v>
      </c>
      <c r="J38" s="1">
        <v>1</v>
      </c>
      <c r="K38" s="1">
        <v>1</v>
      </c>
      <c r="L38" s="1" t="s">
        <v>15</v>
      </c>
      <c r="M38" s="1" t="s">
        <v>15</v>
      </c>
      <c r="N38" s="1" t="s">
        <v>15</v>
      </c>
      <c r="O38" s="1" t="s">
        <v>15</v>
      </c>
      <c r="P38" s="1" t="s">
        <v>15</v>
      </c>
      <c r="Q38" t="s">
        <v>15</v>
      </c>
      <c r="R38" t="s">
        <v>15</v>
      </c>
    </row>
    <row r="39" spans="2:18" x14ac:dyDescent="0.2">
      <c r="B39" t="s">
        <v>1</v>
      </c>
      <c r="C39" t="s">
        <v>3</v>
      </c>
      <c r="D39" t="s">
        <v>31</v>
      </c>
      <c r="E39" s="3">
        <v>2221</v>
      </c>
      <c r="F39" s="1" t="s">
        <v>15</v>
      </c>
      <c r="G39" s="1">
        <v>45302</v>
      </c>
      <c r="H39" s="1">
        <v>49674</v>
      </c>
      <c r="I39" s="1">
        <v>101154</v>
      </c>
      <c r="J39" s="1" t="s">
        <v>15</v>
      </c>
      <c r="K39" s="1" t="s">
        <v>15</v>
      </c>
      <c r="L39" s="1" t="s">
        <v>15</v>
      </c>
      <c r="M39" s="1" t="s">
        <v>15</v>
      </c>
      <c r="N39" s="1" t="s">
        <v>15</v>
      </c>
      <c r="O39" s="1" t="s">
        <v>15</v>
      </c>
      <c r="P39" s="1" t="s">
        <v>15</v>
      </c>
      <c r="Q39" t="s">
        <v>15</v>
      </c>
      <c r="R39" t="s">
        <v>15</v>
      </c>
    </row>
    <row r="40" spans="2:18" x14ac:dyDescent="0.2">
      <c r="B40" t="s">
        <v>0</v>
      </c>
      <c r="C40" t="s">
        <v>2</v>
      </c>
      <c r="D40" t="s">
        <v>32</v>
      </c>
      <c r="E40" s="3">
        <v>225</v>
      </c>
      <c r="F40" s="1">
        <v>107</v>
      </c>
      <c r="G40" s="1">
        <v>119</v>
      </c>
      <c r="H40" s="1">
        <v>200</v>
      </c>
      <c r="I40" s="1">
        <v>218</v>
      </c>
      <c r="J40" s="1">
        <v>172</v>
      </c>
      <c r="K40" s="1">
        <v>174</v>
      </c>
      <c r="L40" s="1">
        <v>115</v>
      </c>
      <c r="M40" s="1">
        <v>147</v>
      </c>
      <c r="N40" s="1">
        <v>111</v>
      </c>
      <c r="O40" s="1">
        <v>226</v>
      </c>
      <c r="P40" s="1">
        <v>125</v>
      </c>
      <c r="Q40" s="1">
        <v>128.72</v>
      </c>
      <c r="R40" s="1">
        <v>133.47</v>
      </c>
    </row>
    <row r="41" spans="2:18" x14ac:dyDescent="0.2">
      <c r="B41" t="s">
        <v>1</v>
      </c>
      <c r="C41" t="s">
        <v>3</v>
      </c>
      <c r="D41" t="s">
        <v>32</v>
      </c>
      <c r="E41" s="3">
        <v>2251</v>
      </c>
      <c r="F41" s="1">
        <v>10062</v>
      </c>
      <c r="G41" s="1">
        <v>9290</v>
      </c>
      <c r="H41" s="1">
        <v>9403</v>
      </c>
      <c r="I41" s="1">
        <v>10474</v>
      </c>
      <c r="J41" s="1">
        <v>10007</v>
      </c>
      <c r="K41" s="1">
        <v>10503</v>
      </c>
      <c r="L41" s="1">
        <v>12152</v>
      </c>
      <c r="M41" s="1">
        <v>10750</v>
      </c>
      <c r="N41" s="1">
        <v>12410</v>
      </c>
      <c r="O41" s="1">
        <v>13404</v>
      </c>
      <c r="P41" s="1">
        <v>12082</v>
      </c>
      <c r="Q41" s="1">
        <v>12773</v>
      </c>
      <c r="R41" s="1">
        <v>13926</v>
      </c>
    </row>
    <row r="42" spans="2:18" x14ac:dyDescent="0.2">
      <c r="B42" t="s">
        <v>0</v>
      </c>
      <c r="C42" t="s">
        <v>2</v>
      </c>
      <c r="D42" t="s">
        <v>40</v>
      </c>
      <c r="E42" s="3">
        <v>226</v>
      </c>
      <c r="F42" s="1">
        <v>55</v>
      </c>
      <c r="G42" s="1">
        <v>84</v>
      </c>
      <c r="H42" s="1">
        <v>79</v>
      </c>
      <c r="I42" s="1">
        <v>43</v>
      </c>
      <c r="J42" s="1">
        <v>43</v>
      </c>
      <c r="K42" s="1">
        <v>28</v>
      </c>
      <c r="L42" s="1">
        <v>35</v>
      </c>
      <c r="M42" s="1">
        <v>85</v>
      </c>
      <c r="N42" s="1">
        <v>135</v>
      </c>
      <c r="O42" s="1">
        <v>106</v>
      </c>
      <c r="P42" s="1">
        <v>79</v>
      </c>
      <c r="Q42" s="1">
        <v>108.35</v>
      </c>
      <c r="R42" s="1">
        <v>97.68</v>
      </c>
    </row>
    <row r="43" spans="2:18" x14ac:dyDescent="0.2">
      <c r="B43" t="s">
        <v>1</v>
      </c>
      <c r="C43" t="s">
        <v>3</v>
      </c>
      <c r="D43" t="s">
        <v>40</v>
      </c>
      <c r="E43" s="3">
        <v>2261</v>
      </c>
      <c r="F43" s="1">
        <v>23051</v>
      </c>
      <c r="G43" s="1">
        <v>33506</v>
      </c>
      <c r="H43" s="1">
        <v>40706</v>
      </c>
      <c r="I43" s="1">
        <v>29627</v>
      </c>
      <c r="J43" s="1">
        <v>32515</v>
      </c>
      <c r="K43" s="1">
        <v>39262</v>
      </c>
      <c r="L43" s="1">
        <v>37246</v>
      </c>
      <c r="M43" s="1">
        <v>33444</v>
      </c>
      <c r="N43" s="1">
        <v>24106</v>
      </c>
      <c r="O43" s="1">
        <v>26579</v>
      </c>
      <c r="P43" s="1">
        <v>31705</v>
      </c>
      <c r="Q43" s="1">
        <v>26480</v>
      </c>
      <c r="R43" s="1">
        <v>23758</v>
      </c>
    </row>
    <row r="44" spans="2:18" x14ac:dyDescent="0.2">
      <c r="B44" t="s">
        <v>0</v>
      </c>
      <c r="C44" t="s">
        <v>2</v>
      </c>
      <c r="D44" t="s">
        <v>35</v>
      </c>
      <c r="E44" s="3">
        <v>231</v>
      </c>
      <c r="F44" s="1" t="s">
        <v>15</v>
      </c>
      <c r="G44" s="1">
        <v>2</v>
      </c>
      <c r="H44" s="1">
        <v>3</v>
      </c>
      <c r="I44" s="1">
        <v>5</v>
      </c>
      <c r="J44" s="1">
        <v>2</v>
      </c>
      <c r="K44" s="1">
        <v>2</v>
      </c>
      <c r="L44" s="1">
        <v>3</v>
      </c>
      <c r="M44" s="1">
        <v>2</v>
      </c>
      <c r="N44" s="1">
        <v>6</v>
      </c>
      <c r="O44" s="1">
        <v>1</v>
      </c>
      <c r="P44" s="1">
        <v>3</v>
      </c>
      <c r="Q44" s="1">
        <v>1.84</v>
      </c>
      <c r="R44" t="s">
        <v>15</v>
      </c>
    </row>
    <row r="45" spans="2:18" x14ac:dyDescent="0.2">
      <c r="B45" t="s">
        <v>1</v>
      </c>
      <c r="C45" t="s">
        <v>3</v>
      </c>
      <c r="D45" t="s">
        <v>35</v>
      </c>
      <c r="E45" s="3">
        <v>2311</v>
      </c>
      <c r="F45" s="1" t="s">
        <v>15</v>
      </c>
      <c r="G45" s="1">
        <v>77565</v>
      </c>
      <c r="H45" s="1">
        <v>54306</v>
      </c>
      <c r="I45" s="1">
        <v>34148</v>
      </c>
      <c r="J45" s="1">
        <v>20985</v>
      </c>
      <c r="K45" s="1">
        <v>65816</v>
      </c>
      <c r="L45" s="1">
        <v>54794</v>
      </c>
      <c r="M45" s="1">
        <v>53060</v>
      </c>
      <c r="N45" s="1">
        <v>26896</v>
      </c>
      <c r="O45" s="1" t="s">
        <v>15</v>
      </c>
      <c r="P45" s="1">
        <v>17245</v>
      </c>
      <c r="Q45" s="1">
        <v>25433</v>
      </c>
      <c r="R45" t="s">
        <v>15</v>
      </c>
    </row>
    <row r="46" spans="2:18" x14ac:dyDescent="0.2">
      <c r="B46" t="s">
        <v>0</v>
      </c>
      <c r="C46" t="s">
        <v>2</v>
      </c>
      <c r="D46" t="s">
        <v>11</v>
      </c>
      <c r="E46" s="3">
        <v>235</v>
      </c>
      <c r="F46" s="1">
        <v>17</v>
      </c>
      <c r="G46" s="1">
        <v>22</v>
      </c>
      <c r="H46" s="1">
        <v>23</v>
      </c>
      <c r="I46" s="1">
        <v>32</v>
      </c>
      <c r="J46" s="1">
        <v>33</v>
      </c>
      <c r="K46" s="1">
        <v>21</v>
      </c>
      <c r="L46" s="1">
        <v>31</v>
      </c>
      <c r="M46" s="1">
        <v>17</v>
      </c>
      <c r="N46" s="1">
        <v>37</v>
      </c>
      <c r="O46" s="1">
        <v>45</v>
      </c>
      <c r="P46" s="1">
        <v>41</v>
      </c>
      <c r="Q46" s="1">
        <v>72</v>
      </c>
      <c r="R46" s="1">
        <v>29.19</v>
      </c>
    </row>
    <row r="47" spans="2:18" x14ac:dyDescent="0.2">
      <c r="B47" t="s">
        <v>1</v>
      </c>
      <c r="C47" t="s">
        <v>3</v>
      </c>
      <c r="D47" t="s">
        <v>11</v>
      </c>
      <c r="E47" s="3">
        <v>2351</v>
      </c>
      <c r="F47" s="1">
        <v>15485</v>
      </c>
      <c r="G47" s="1">
        <v>14089</v>
      </c>
      <c r="H47" s="1">
        <v>14131</v>
      </c>
      <c r="I47" s="1">
        <v>15330</v>
      </c>
      <c r="J47" s="1">
        <v>14215</v>
      </c>
      <c r="K47" s="1">
        <v>15089</v>
      </c>
      <c r="L47" s="1">
        <v>15893</v>
      </c>
      <c r="M47" s="1">
        <v>14955</v>
      </c>
      <c r="N47" s="1">
        <v>15182</v>
      </c>
      <c r="O47" s="1">
        <v>16803</v>
      </c>
      <c r="P47" s="1">
        <v>16300</v>
      </c>
      <c r="Q47" s="1">
        <v>18422</v>
      </c>
      <c r="R47" s="1">
        <v>19068</v>
      </c>
    </row>
    <row r="48" spans="2:18" x14ac:dyDescent="0.2">
      <c r="B48" t="s">
        <v>0</v>
      </c>
      <c r="C48" t="s">
        <v>2</v>
      </c>
      <c r="D48" t="s">
        <v>13</v>
      </c>
      <c r="E48" s="3">
        <v>236</v>
      </c>
      <c r="F48" s="1">
        <v>33</v>
      </c>
      <c r="G48" s="1">
        <v>51</v>
      </c>
      <c r="H48" s="1">
        <v>29</v>
      </c>
      <c r="I48" s="1">
        <v>21</v>
      </c>
      <c r="J48" s="1">
        <v>28</v>
      </c>
      <c r="K48" s="1">
        <v>56</v>
      </c>
      <c r="L48" s="1">
        <v>58</v>
      </c>
      <c r="M48" s="1">
        <v>66</v>
      </c>
      <c r="N48" s="1">
        <v>51</v>
      </c>
      <c r="O48" s="1">
        <v>74</v>
      </c>
      <c r="P48" s="1">
        <v>65</v>
      </c>
      <c r="Q48" s="1">
        <v>97.65</v>
      </c>
      <c r="R48" s="1">
        <v>83.03</v>
      </c>
    </row>
    <row r="49" spans="2:18" x14ac:dyDescent="0.2">
      <c r="B49" t="s">
        <v>1</v>
      </c>
      <c r="C49" t="s">
        <v>3</v>
      </c>
      <c r="D49" t="s">
        <v>13</v>
      </c>
      <c r="E49" s="3">
        <v>2361</v>
      </c>
      <c r="F49" s="1">
        <v>21971</v>
      </c>
      <c r="G49" s="1">
        <v>22267</v>
      </c>
      <c r="H49" s="1">
        <v>21736</v>
      </c>
      <c r="I49" s="1">
        <v>20451</v>
      </c>
      <c r="J49" s="1">
        <v>17010</v>
      </c>
      <c r="K49" s="1">
        <v>21578</v>
      </c>
      <c r="L49" s="1">
        <v>22586</v>
      </c>
      <c r="M49" s="1">
        <v>23117</v>
      </c>
      <c r="N49" s="1">
        <v>21672</v>
      </c>
      <c r="O49" s="1">
        <v>21948</v>
      </c>
      <c r="P49" s="1">
        <v>20203</v>
      </c>
      <c r="Q49" s="1">
        <v>21531</v>
      </c>
      <c r="R49" s="1">
        <v>20123</v>
      </c>
    </row>
    <row r="50" spans="2:18" x14ac:dyDescent="0.2">
      <c r="B50" t="s">
        <v>0</v>
      </c>
      <c r="C50" t="s">
        <v>2</v>
      </c>
      <c r="D50" t="s">
        <v>19</v>
      </c>
      <c r="E50" s="3">
        <v>237</v>
      </c>
      <c r="F50">
        <v>48</v>
      </c>
      <c r="G50">
        <v>33</v>
      </c>
      <c r="H50">
        <v>27</v>
      </c>
      <c r="I50">
        <v>44</v>
      </c>
      <c r="J50">
        <v>46</v>
      </c>
      <c r="K50">
        <v>30</v>
      </c>
      <c r="L50">
        <v>40</v>
      </c>
      <c r="M50">
        <v>31</v>
      </c>
      <c r="N50">
        <v>28</v>
      </c>
      <c r="O50">
        <v>57</v>
      </c>
      <c r="P50">
        <v>48</v>
      </c>
      <c r="Q50" s="1">
        <v>78.47</v>
      </c>
      <c r="R50" s="1">
        <v>43.63</v>
      </c>
    </row>
    <row r="51" spans="2:18" x14ac:dyDescent="0.2">
      <c r="B51" t="s">
        <v>1</v>
      </c>
      <c r="C51" t="s">
        <v>3</v>
      </c>
      <c r="D51" t="s">
        <v>19</v>
      </c>
      <c r="E51" s="3">
        <v>2371</v>
      </c>
      <c r="F51" s="1">
        <v>10630</v>
      </c>
      <c r="G51" s="1">
        <v>10981</v>
      </c>
      <c r="H51" s="1">
        <v>11511</v>
      </c>
      <c r="I51" s="1">
        <v>10701</v>
      </c>
      <c r="J51" s="1">
        <v>13091</v>
      </c>
      <c r="K51" s="1">
        <v>12760</v>
      </c>
      <c r="L51" s="1">
        <v>12977</v>
      </c>
      <c r="M51" s="1">
        <v>11380</v>
      </c>
      <c r="N51" s="1">
        <v>10402</v>
      </c>
      <c r="O51" s="1">
        <v>13888</v>
      </c>
      <c r="P51" s="1">
        <v>12293</v>
      </c>
      <c r="Q51" s="1">
        <v>16504</v>
      </c>
      <c r="R51" s="1">
        <v>23841</v>
      </c>
    </row>
    <row r="52" spans="2:18" x14ac:dyDescent="0.2">
      <c r="B52" t="s">
        <v>0</v>
      </c>
      <c r="C52" t="s">
        <v>2</v>
      </c>
      <c r="D52" t="s">
        <v>10</v>
      </c>
      <c r="E52" s="3">
        <v>311</v>
      </c>
      <c r="F52" s="1">
        <v>2</v>
      </c>
      <c r="G52" s="1">
        <v>4</v>
      </c>
      <c r="H52" s="1">
        <v>7</v>
      </c>
      <c r="I52" s="1">
        <v>7</v>
      </c>
      <c r="J52" s="1">
        <v>26</v>
      </c>
      <c r="K52" s="1">
        <v>9</v>
      </c>
      <c r="L52" s="1" t="s">
        <v>15</v>
      </c>
      <c r="M52" s="1">
        <v>2</v>
      </c>
      <c r="N52" s="1">
        <v>5</v>
      </c>
      <c r="O52" s="1">
        <v>5</v>
      </c>
      <c r="P52" s="1">
        <v>10</v>
      </c>
      <c r="Q52" s="1">
        <v>3.86</v>
      </c>
      <c r="R52" t="s">
        <v>15</v>
      </c>
    </row>
    <row r="53" spans="2:18" x14ac:dyDescent="0.2">
      <c r="B53" t="s">
        <v>1</v>
      </c>
      <c r="C53" t="s">
        <v>3</v>
      </c>
      <c r="D53" t="s">
        <v>10</v>
      </c>
      <c r="E53" s="3">
        <v>3111</v>
      </c>
      <c r="F53" s="1">
        <v>25458</v>
      </c>
      <c r="G53" s="1">
        <v>28011</v>
      </c>
      <c r="H53" s="1">
        <v>33609</v>
      </c>
      <c r="I53" s="1">
        <v>29281</v>
      </c>
      <c r="J53" s="1">
        <v>27754</v>
      </c>
      <c r="K53" s="1">
        <v>28718</v>
      </c>
      <c r="L53" s="1" t="s">
        <v>16</v>
      </c>
      <c r="M53" s="1">
        <v>36247</v>
      </c>
      <c r="N53" s="1">
        <v>28841</v>
      </c>
      <c r="O53" s="1">
        <v>59823</v>
      </c>
      <c r="P53" s="1">
        <v>54672</v>
      </c>
      <c r="Q53" s="1">
        <v>44386</v>
      </c>
      <c r="R53" t="s">
        <v>15</v>
      </c>
    </row>
    <row r="54" spans="2:18" x14ac:dyDescent="0.2">
      <c r="B54" t="s">
        <v>0</v>
      </c>
      <c r="C54" t="s">
        <v>2</v>
      </c>
      <c r="D54" t="s">
        <v>17</v>
      </c>
      <c r="E54" s="3">
        <v>315</v>
      </c>
      <c r="F54" s="1">
        <v>100</v>
      </c>
      <c r="G54" s="1">
        <v>123</v>
      </c>
      <c r="H54" s="1">
        <v>161</v>
      </c>
      <c r="I54" s="1">
        <v>123</v>
      </c>
      <c r="J54" s="1">
        <v>147</v>
      </c>
      <c r="K54" s="1">
        <v>86</v>
      </c>
      <c r="L54" s="1">
        <v>148</v>
      </c>
      <c r="M54" s="1">
        <v>134</v>
      </c>
      <c r="N54" s="1">
        <v>108</v>
      </c>
      <c r="O54" s="1">
        <v>79</v>
      </c>
      <c r="P54" s="1">
        <v>97</v>
      </c>
      <c r="Q54" s="1">
        <v>81.95</v>
      </c>
      <c r="R54" s="1">
        <v>84.11</v>
      </c>
    </row>
    <row r="55" spans="2:18" x14ac:dyDescent="0.2">
      <c r="B55" t="s">
        <v>1</v>
      </c>
      <c r="C55" t="s">
        <v>3</v>
      </c>
      <c r="D55" t="s">
        <v>17</v>
      </c>
      <c r="E55" s="3">
        <v>3151</v>
      </c>
      <c r="F55" s="1">
        <v>18612</v>
      </c>
      <c r="G55" s="1">
        <v>22745</v>
      </c>
      <c r="H55" s="1">
        <v>21210</v>
      </c>
      <c r="I55" s="1">
        <v>22236</v>
      </c>
      <c r="J55" s="1">
        <v>20832</v>
      </c>
      <c r="K55" s="1">
        <v>21803</v>
      </c>
      <c r="L55" s="1">
        <v>20075</v>
      </c>
      <c r="M55" s="1">
        <v>19726</v>
      </c>
      <c r="N55" s="1">
        <v>21273</v>
      </c>
      <c r="O55" s="1">
        <v>17374</v>
      </c>
      <c r="P55" s="1">
        <v>18115</v>
      </c>
      <c r="Q55" s="1">
        <v>23374</v>
      </c>
      <c r="R55" s="1">
        <v>26240</v>
      </c>
    </row>
    <row r="56" spans="2:18" x14ac:dyDescent="0.2">
      <c r="B56" t="s">
        <v>0</v>
      </c>
      <c r="C56" t="s">
        <v>2</v>
      </c>
      <c r="D56" t="s">
        <v>12</v>
      </c>
      <c r="E56" s="3">
        <v>316</v>
      </c>
      <c r="F56" s="1">
        <v>33</v>
      </c>
      <c r="G56" s="1">
        <v>35</v>
      </c>
      <c r="H56" s="1">
        <v>34</v>
      </c>
      <c r="I56" s="1">
        <v>59</v>
      </c>
      <c r="J56" s="1">
        <v>83</v>
      </c>
      <c r="K56" s="1">
        <v>106</v>
      </c>
      <c r="L56" s="1">
        <v>67</v>
      </c>
      <c r="M56" s="1">
        <v>59</v>
      </c>
      <c r="N56" s="1">
        <v>63</v>
      </c>
      <c r="O56" s="1">
        <v>69</v>
      </c>
      <c r="P56" s="1">
        <v>56</v>
      </c>
      <c r="Q56" s="1">
        <v>62.38</v>
      </c>
      <c r="R56" s="1">
        <v>60.72</v>
      </c>
    </row>
    <row r="57" spans="2:18" x14ac:dyDescent="0.2">
      <c r="B57" t="s">
        <v>1</v>
      </c>
      <c r="C57" t="s">
        <v>3</v>
      </c>
      <c r="D57" t="s">
        <v>12</v>
      </c>
      <c r="E57" s="3">
        <v>3161</v>
      </c>
      <c r="F57" s="1">
        <v>21945</v>
      </c>
      <c r="G57" s="1">
        <v>25134</v>
      </c>
      <c r="H57" s="1">
        <v>21366</v>
      </c>
      <c r="I57" s="1">
        <v>23541</v>
      </c>
      <c r="J57" s="1">
        <v>23643</v>
      </c>
      <c r="K57" s="1">
        <v>24270</v>
      </c>
      <c r="L57" s="1">
        <v>24378</v>
      </c>
      <c r="M57" s="1">
        <v>24273</v>
      </c>
      <c r="N57" s="1">
        <v>24063</v>
      </c>
      <c r="O57" s="1">
        <v>28048</v>
      </c>
      <c r="P57" s="1">
        <v>24973</v>
      </c>
      <c r="Q57" s="1">
        <v>26684</v>
      </c>
      <c r="R57" s="1">
        <v>30566</v>
      </c>
    </row>
    <row r="58" spans="2:18" x14ac:dyDescent="0.2">
      <c r="B58" t="s">
        <v>0</v>
      </c>
      <c r="C58" t="s">
        <v>2</v>
      </c>
      <c r="D58" t="s">
        <v>33</v>
      </c>
      <c r="E58" s="3">
        <v>317</v>
      </c>
      <c r="F58" s="1">
        <v>93</v>
      </c>
      <c r="G58" s="1">
        <v>93</v>
      </c>
      <c r="H58" s="1">
        <v>127</v>
      </c>
      <c r="I58" s="1">
        <v>140</v>
      </c>
      <c r="J58" s="1">
        <v>184</v>
      </c>
      <c r="K58" s="1">
        <v>101</v>
      </c>
      <c r="L58" s="1">
        <v>137</v>
      </c>
      <c r="M58" s="1">
        <v>141</v>
      </c>
      <c r="N58" s="1">
        <v>107</v>
      </c>
      <c r="O58" s="1">
        <v>106</v>
      </c>
      <c r="P58" s="1">
        <v>85</v>
      </c>
      <c r="Q58" s="1">
        <v>134.32</v>
      </c>
      <c r="R58" s="1">
        <v>39.979999999999997</v>
      </c>
    </row>
    <row r="59" spans="2:18" x14ac:dyDescent="0.2">
      <c r="B59" t="s">
        <v>1</v>
      </c>
      <c r="C59" t="s">
        <v>3</v>
      </c>
      <c r="D59" t="s">
        <v>33</v>
      </c>
      <c r="E59" s="3">
        <v>3171</v>
      </c>
      <c r="F59" s="1">
        <v>20197</v>
      </c>
      <c r="G59" s="1">
        <v>18487</v>
      </c>
      <c r="H59" s="1">
        <v>21317</v>
      </c>
      <c r="I59" s="1">
        <v>17454</v>
      </c>
      <c r="J59" s="1">
        <v>19121</v>
      </c>
      <c r="K59" s="1">
        <v>19245</v>
      </c>
      <c r="L59" s="1">
        <v>19375</v>
      </c>
      <c r="M59" s="1">
        <v>18085</v>
      </c>
      <c r="N59" s="1">
        <v>18903</v>
      </c>
      <c r="O59" s="1">
        <v>20354</v>
      </c>
      <c r="P59" s="1">
        <v>20478</v>
      </c>
      <c r="Q59" s="1">
        <v>21606</v>
      </c>
      <c r="R59" s="1">
        <v>19603</v>
      </c>
    </row>
    <row r="60" spans="2:18" x14ac:dyDescent="0.2">
      <c r="B60" t="s">
        <v>0</v>
      </c>
      <c r="C60" t="s">
        <v>2</v>
      </c>
      <c r="D60" t="s">
        <v>41</v>
      </c>
      <c r="E60" s="3">
        <v>325</v>
      </c>
      <c r="F60" s="1">
        <v>76</v>
      </c>
      <c r="G60" s="1">
        <v>74</v>
      </c>
      <c r="H60" s="1">
        <v>101</v>
      </c>
      <c r="I60" s="1">
        <v>58</v>
      </c>
      <c r="J60" s="1">
        <v>127</v>
      </c>
      <c r="K60" s="1">
        <v>75</v>
      </c>
      <c r="L60" s="1">
        <v>92</v>
      </c>
      <c r="M60" s="1">
        <v>84</v>
      </c>
      <c r="N60" s="1">
        <v>90</v>
      </c>
      <c r="O60" s="1">
        <v>96</v>
      </c>
      <c r="P60" s="1">
        <v>57</v>
      </c>
      <c r="Q60" s="1">
        <v>107.32</v>
      </c>
      <c r="R60" s="1">
        <v>97.18</v>
      </c>
    </row>
    <row r="61" spans="2:18" x14ac:dyDescent="0.2">
      <c r="B61" t="s">
        <v>1</v>
      </c>
      <c r="C61" t="s">
        <v>3</v>
      </c>
      <c r="D61" t="s">
        <v>41</v>
      </c>
      <c r="E61" s="3">
        <v>3251</v>
      </c>
      <c r="F61" s="1">
        <v>12508</v>
      </c>
      <c r="G61" s="1">
        <v>10971</v>
      </c>
      <c r="H61" s="1">
        <v>11344</v>
      </c>
      <c r="I61" s="1">
        <v>11300</v>
      </c>
      <c r="J61" s="1">
        <v>13026</v>
      </c>
      <c r="K61" s="1">
        <v>11390</v>
      </c>
      <c r="L61" s="1">
        <v>11513</v>
      </c>
      <c r="M61" s="1">
        <v>10834</v>
      </c>
      <c r="N61" s="1">
        <v>11823</v>
      </c>
      <c r="O61" s="1">
        <v>12040</v>
      </c>
      <c r="P61" s="1">
        <v>13074</v>
      </c>
      <c r="Q61" s="1">
        <v>13509</v>
      </c>
      <c r="R61" s="1">
        <v>13770</v>
      </c>
    </row>
    <row r="62" spans="2:18" x14ac:dyDescent="0.2">
      <c r="B62" t="s">
        <v>0</v>
      </c>
      <c r="C62" t="s">
        <v>2</v>
      </c>
      <c r="D62" t="s">
        <v>43</v>
      </c>
      <c r="E62" s="3">
        <v>326</v>
      </c>
      <c r="F62" s="1">
        <v>81</v>
      </c>
      <c r="G62" s="1">
        <v>94</v>
      </c>
      <c r="H62" s="1">
        <v>130</v>
      </c>
      <c r="I62" s="1">
        <v>83</v>
      </c>
      <c r="J62" s="1">
        <v>175</v>
      </c>
      <c r="K62" s="1">
        <v>87</v>
      </c>
      <c r="L62" s="1">
        <v>112</v>
      </c>
      <c r="M62" s="1">
        <v>157</v>
      </c>
      <c r="N62" s="1">
        <v>175</v>
      </c>
      <c r="O62" s="1">
        <v>119</v>
      </c>
      <c r="P62" s="1">
        <v>94</v>
      </c>
      <c r="Q62" s="1">
        <v>99.06</v>
      </c>
      <c r="R62" s="1">
        <v>75.819999999999993</v>
      </c>
    </row>
    <row r="63" spans="2:18" x14ac:dyDescent="0.2">
      <c r="B63" t="s">
        <v>1</v>
      </c>
      <c r="C63" t="s">
        <v>3</v>
      </c>
      <c r="D63" t="s">
        <v>43</v>
      </c>
      <c r="E63" s="3">
        <v>3261</v>
      </c>
      <c r="F63" s="1">
        <v>9474</v>
      </c>
      <c r="G63" s="1">
        <v>10290</v>
      </c>
      <c r="H63" s="1">
        <v>10647</v>
      </c>
      <c r="I63" s="1">
        <v>11058</v>
      </c>
      <c r="J63" s="1">
        <v>10877</v>
      </c>
      <c r="K63" s="1">
        <v>12836</v>
      </c>
      <c r="L63" s="1">
        <v>11357</v>
      </c>
      <c r="M63" s="1">
        <v>11816</v>
      </c>
      <c r="N63" s="1">
        <v>13432</v>
      </c>
      <c r="O63" s="1">
        <v>17446</v>
      </c>
      <c r="P63" s="1">
        <v>13059</v>
      </c>
      <c r="Q63" s="1">
        <v>14490</v>
      </c>
      <c r="R63" s="1">
        <v>19276</v>
      </c>
    </row>
    <row r="64" spans="2:18" x14ac:dyDescent="0.2">
      <c r="B64" t="s">
        <v>0</v>
      </c>
      <c r="C64" t="s">
        <v>2</v>
      </c>
      <c r="D64" t="s">
        <v>46</v>
      </c>
      <c r="E64" s="3">
        <v>327</v>
      </c>
      <c r="F64" s="1">
        <v>28</v>
      </c>
      <c r="G64" s="1">
        <v>63</v>
      </c>
      <c r="H64" s="1">
        <v>71</v>
      </c>
      <c r="I64" s="1">
        <v>68</v>
      </c>
      <c r="J64" s="1">
        <v>123</v>
      </c>
      <c r="K64" s="1">
        <v>70</v>
      </c>
      <c r="L64" s="1">
        <v>82</v>
      </c>
      <c r="M64" s="1">
        <v>114</v>
      </c>
      <c r="N64" s="1">
        <v>138</v>
      </c>
      <c r="O64" s="1">
        <v>55</v>
      </c>
      <c r="P64" s="1">
        <v>95</v>
      </c>
      <c r="Q64" s="1">
        <v>98.77</v>
      </c>
      <c r="R64" s="1">
        <v>106.56</v>
      </c>
    </row>
    <row r="65" spans="2:18" x14ac:dyDescent="0.2">
      <c r="B65" t="s">
        <v>1</v>
      </c>
      <c r="C65" t="s">
        <v>3</v>
      </c>
      <c r="D65" t="s">
        <v>46</v>
      </c>
      <c r="E65" s="3">
        <v>3271</v>
      </c>
      <c r="F65" s="1">
        <v>8877</v>
      </c>
      <c r="G65" s="1">
        <v>9644</v>
      </c>
      <c r="H65" s="1">
        <v>8988</v>
      </c>
      <c r="I65" s="1">
        <v>11140</v>
      </c>
      <c r="J65" s="1">
        <v>8812</v>
      </c>
      <c r="K65" s="1">
        <v>8671</v>
      </c>
      <c r="L65" s="1">
        <v>12561</v>
      </c>
      <c r="M65" s="1">
        <v>10692</v>
      </c>
      <c r="N65" s="1">
        <v>11057</v>
      </c>
      <c r="O65" s="1">
        <v>13333</v>
      </c>
      <c r="P65" s="1">
        <v>12444</v>
      </c>
      <c r="Q65" s="1">
        <v>13399</v>
      </c>
      <c r="R65" s="1">
        <v>12765</v>
      </c>
    </row>
    <row r="66" spans="2:18" x14ac:dyDescent="0.2">
      <c r="B66" t="s">
        <v>0</v>
      </c>
      <c r="C66" t="s">
        <v>2</v>
      </c>
      <c r="D66" t="s">
        <v>27</v>
      </c>
      <c r="E66" s="3">
        <v>335</v>
      </c>
      <c r="F66" s="1">
        <v>69</v>
      </c>
      <c r="G66" s="1">
        <v>64</v>
      </c>
      <c r="H66" s="1">
        <v>55</v>
      </c>
      <c r="I66" s="1">
        <v>58</v>
      </c>
      <c r="J66" s="1">
        <v>188</v>
      </c>
      <c r="K66" s="1">
        <v>72</v>
      </c>
      <c r="L66" s="1">
        <v>112</v>
      </c>
      <c r="M66" s="1">
        <v>125</v>
      </c>
      <c r="N66" s="1">
        <v>105</v>
      </c>
      <c r="O66" s="1">
        <v>105</v>
      </c>
      <c r="P66" s="1">
        <v>115</v>
      </c>
      <c r="Q66" s="1">
        <v>126.58</v>
      </c>
      <c r="R66" s="1">
        <v>109.14</v>
      </c>
    </row>
    <row r="67" spans="2:18" x14ac:dyDescent="0.2">
      <c r="B67" t="s">
        <v>1</v>
      </c>
      <c r="C67" t="s">
        <v>3</v>
      </c>
      <c r="D67" t="s">
        <v>27</v>
      </c>
      <c r="E67" s="3">
        <v>3351</v>
      </c>
      <c r="F67" s="1">
        <v>13205</v>
      </c>
      <c r="G67" s="1">
        <v>13876</v>
      </c>
      <c r="H67" s="1">
        <v>14199</v>
      </c>
      <c r="I67" s="1">
        <v>12743</v>
      </c>
      <c r="J67" s="1">
        <v>17167</v>
      </c>
      <c r="K67" s="1">
        <v>13697</v>
      </c>
      <c r="L67" s="1">
        <v>15598</v>
      </c>
      <c r="M67" s="1">
        <v>16883</v>
      </c>
      <c r="N67" s="1">
        <v>17926</v>
      </c>
      <c r="O67" s="1">
        <v>17673</v>
      </c>
      <c r="P67" s="1">
        <v>18780</v>
      </c>
      <c r="Q67" s="1">
        <v>19943</v>
      </c>
      <c r="R67" s="1">
        <v>18914</v>
      </c>
    </row>
    <row r="68" spans="2:18" x14ac:dyDescent="0.2">
      <c r="B68" t="s">
        <v>0</v>
      </c>
      <c r="C68" t="s">
        <v>2</v>
      </c>
      <c r="D68" t="s">
        <v>28</v>
      </c>
      <c r="E68" s="3">
        <v>336</v>
      </c>
      <c r="F68" s="1">
        <v>38</v>
      </c>
      <c r="G68" s="1">
        <v>45</v>
      </c>
      <c r="H68" s="1">
        <v>44</v>
      </c>
      <c r="I68" s="1">
        <v>67</v>
      </c>
      <c r="J68" s="1">
        <v>37</v>
      </c>
      <c r="K68" s="1">
        <v>102</v>
      </c>
      <c r="L68" s="1">
        <v>55</v>
      </c>
      <c r="M68" s="1">
        <v>83</v>
      </c>
      <c r="N68" s="1">
        <v>55</v>
      </c>
      <c r="O68" s="1">
        <v>110</v>
      </c>
      <c r="P68" s="1">
        <v>84</v>
      </c>
      <c r="Q68" s="1">
        <v>85.68</v>
      </c>
      <c r="R68" s="1">
        <v>69.39</v>
      </c>
    </row>
    <row r="69" spans="2:18" x14ac:dyDescent="0.2">
      <c r="B69" t="s">
        <v>1</v>
      </c>
      <c r="C69" t="s">
        <v>3</v>
      </c>
      <c r="D69" t="s">
        <v>28</v>
      </c>
      <c r="E69" s="3">
        <v>3361</v>
      </c>
      <c r="F69" s="1">
        <v>13905</v>
      </c>
      <c r="G69" s="1">
        <v>16360</v>
      </c>
      <c r="H69" s="1">
        <v>16037</v>
      </c>
      <c r="I69" s="1">
        <v>18394</v>
      </c>
      <c r="J69" s="1">
        <v>14014</v>
      </c>
      <c r="K69" s="1">
        <v>15602</v>
      </c>
      <c r="L69" s="1">
        <v>15640</v>
      </c>
      <c r="M69" s="1">
        <v>13952</v>
      </c>
      <c r="N69" s="1">
        <v>14524</v>
      </c>
      <c r="O69" s="1">
        <v>16998</v>
      </c>
      <c r="P69" s="1">
        <v>16275</v>
      </c>
      <c r="Q69" s="1">
        <v>16873</v>
      </c>
      <c r="R69" s="1">
        <v>19433</v>
      </c>
    </row>
    <row r="70" spans="2:18" x14ac:dyDescent="0.2">
      <c r="B70" t="s">
        <v>0</v>
      </c>
      <c r="C70" t="s">
        <v>2</v>
      </c>
      <c r="D70" t="s">
        <v>50</v>
      </c>
      <c r="E70" s="3">
        <v>337</v>
      </c>
      <c r="F70">
        <v>111</v>
      </c>
      <c r="G70">
        <v>111</v>
      </c>
      <c r="H70">
        <v>66</v>
      </c>
      <c r="I70">
        <v>18</v>
      </c>
      <c r="J70">
        <v>30</v>
      </c>
      <c r="K70">
        <v>41</v>
      </c>
      <c r="L70">
        <v>68</v>
      </c>
      <c r="M70">
        <v>114</v>
      </c>
      <c r="N70">
        <v>109</v>
      </c>
      <c r="O70">
        <v>99</v>
      </c>
      <c r="P70">
        <v>112</v>
      </c>
      <c r="Q70" s="1">
        <v>177.75</v>
      </c>
      <c r="R70" s="1">
        <v>160.88999999999999</v>
      </c>
    </row>
    <row r="71" spans="2:18" x14ac:dyDescent="0.2">
      <c r="B71" t="s">
        <v>1</v>
      </c>
      <c r="C71" t="s">
        <v>3</v>
      </c>
      <c r="D71" t="s">
        <v>50</v>
      </c>
      <c r="E71" s="3">
        <v>3371</v>
      </c>
      <c r="F71" s="1">
        <v>9454</v>
      </c>
      <c r="G71" s="1">
        <v>12426</v>
      </c>
      <c r="H71" s="1">
        <v>10088</v>
      </c>
      <c r="I71" s="1">
        <v>11380</v>
      </c>
      <c r="J71" s="1">
        <v>12353</v>
      </c>
      <c r="K71" s="1">
        <v>12821</v>
      </c>
      <c r="L71" s="1">
        <v>12408</v>
      </c>
      <c r="M71" s="1">
        <v>11656</v>
      </c>
      <c r="N71" s="1">
        <v>12549</v>
      </c>
      <c r="O71" s="1">
        <v>13701</v>
      </c>
      <c r="P71" s="1">
        <v>15006</v>
      </c>
      <c r="Q71" s="1">
        <v>17872</v>
      </c>
      <c r="R71" s="1">
        <v>18506</v>
      </c>
    </row>
    <row r="72" spans="2:18" x14ac:dyDescent="0.2">
      <c r="B72" t="s">
        <v>0</v>
      </c>
      <c r="C72" t="s">
        <v>2</v>
      </c>
      <c r="D72" t="s">
        <v>39</v>
      </c>
      <c r="E72" s="3">
        <v>415</v>
      </c>
      <c r="F72" s="1">
        <v>97</v>
      </c>
      <c r="G72" s="1">
        <v>119</v>
      </c>
      <c r="H72" s="1">
        <v>119</v>
      </c>
      <c r="I72" s="1">
        <v>179</v>
      </c>
      <c r="J72" s="1">
        <v>130</v>
      </c>
      <c r="K72" s="1">
        <v>127</v>
      </c>
      <c r="L72" s="1">
        <v>84</v>
      </c>
      <c r="M72" s="1">
        <v>103</v>
      </c>
      <c r="N72" s="1">
        <v>117</v>
      </c>
      <c r="O72" s="1">
        <v>52</v>
      </c>
      <c r="P72" s="1">
        <v>43</v>
      </c>
      <c r="Q72" s="1">
        <v>35.96</v>
      </c>
      <c r="R72" s="1">
        <v>34.200000000000003</v>
      </c>
    </row>
    <row r="73" spans="2:18" x14ac:dyDescent="0.2">
      <c r="B73" t="s">
        <v>1</v>
      </c>
      <c r="C73" t="s">
        <v>3</v>
      </c>
      <c r="D73" t="s">
        <v>39</v>
      </c>
      <c r="E73" s="3">
        <v>4151</v>
      </c>
      <c r="F73" s="1">
        <v>8567</v>
      </c>
      <c r="G73" s="1">
        <v>14040</v>
      </c>
      <c r="H73" s="1">
        <v>15002</v>
      </c>
      <c r="I73" s="1">
        <v>13737</v>
      </c>
      <c r="J73" s="1">
        <v>12647</v>
      </c>
      <c r="K73" s="1">
        <v>12939</v>
      </c>
      <c r="L73" s="1">
        <v>17615</v>
      </c>
      <c r="M73" s="1">
        <v>13042</v>
      </c>
      <c r="N73" s="1">
        <v>15770</v>
      </c>
      <c r="O73" s="1">
        <v>19458</v>
      </c>
      <c r="P73" s="1">
        <v>18006</v>
      </c>
      <c r="Q73" s="1">
        <v>18833</v>
      </c>
      <c r="R73" s="1">
        <v>18378</v>
      </c>
    </row>
    <row r="74" spans="2:18" x14ac:dyDescent="0.2">
      <c r="B74" t="s">
        <v>0</v>
      </c>
      <c r="C74" t="s">
        <v>2</v>
      </c>
      <c r="D74" t="s">
        <v>47</v>
      </c>
      <c r="E74" s="3">
        <v>416</v>
      </c>
      <c r="F74">
        <v>41</v>
      </c>
      <c r="G74">
        <v>46</v>
      </c>
      <c r="H74">
        <v>86</v>
      </c>
      <c r="I74">
        <v>62</v>
      </c>
      <c r="J74">
        <v>74</v>
      </c>
      <c r="K74">
        <v>39</v>
      </c>
      <c r="L74">
        <v>49</v>
      </c>
      <c r="M74">
        <v>43</v>
      </c>
      <c r="N74">
        <v>69</v>
      </c>
      <c r="O74">
        <v>39</v>
      </c>
      <c r="P74">
        <v>30</v>
      </c>
      <c r="Q74" s="1">
        <v>52.6</v>
      </c>
      <c r="R74" s="1">
        <v>32.92</v>
      </c>
    </row>
    <row r="75" spans="2:18" x14ac:dyDescent="0.2">
      <c r="B75" t="s">
        <v>1</v>
      </c>
      <c r="C75" t="s">
        <v>3</v>
      </c>
      <c r="D75" t="s">
        <v>47</v>
      </c>
      <c r="E75" s="3">
        <v>4161</v>
      </c>
      <c r="F75" s="8">
        <v>24654</v>
      </c>
      <c r="G75" s="8">
        <v>18876</v>
      </c>
      <c r="H75" s="8">
        <v>20500</v>
      </c>
      <c r="I75" s="8">
        <v>20919</v>
      </c>
      <c r="J75" s="8">
        <v>19004</v>
      </c>
      <c r="K75" s="8">
        <v>24711</v>
      </c>
      <c r="L75" s="8">
        <v>24928</v>
      </c>
      <c r="M75" s="8">
        <v>23597</v>
      </c>
      <c r="N75" s="8">
        <v>23851</v>
      </c>
      <c r="O75" s="8">
        <v>23574</v>
      </c>
      <c r="P75" s="8">
        <v>21456</v>
      </c>
      <c r="Q75" s="8">
        <v>25664</v>
      </c>
      <c r="R75" s="8">
        <v>20513</v>
      </c>
    </row>
    <row r="76" spans="2:18" x14ac:dyDescent="0.2">
      <c r="B76" t="s">
        <v>0</v>
      </c>
      <c r="C76" t="s">
        <v>2</v>
      </c>
      <c r="D76" t="s">
        <v>49</v>
      </c>
      <c r="E76" s="3">
        <v>417</v>
      </c>
      <c r="F76" s="1">
        <v>110</v>
      </c>
      <c r="G76" s="1">
        <v>112</v>
      </c>
      <c r="H76" s="1">
        <v>91</v>
      </c>
      <c r="I76" s="1">
        <v>93</v>
      </c>
      <c r="J76" s="1">
        <v>124</v>
      </c>
      <c r="K76" s="1">
        <v>94</v>
      </c>
      <c r="L76" s="1">
        <v>102</v>
      </c>
      <c r="M76" s="1">
        <v>45</v>
      </c>
      <c r="N76" s="1">
        <v>111</v>
      </c>
      <c r="O76" s="1">
        <v>52</v>
      </c>
      <c r="P76" s="1">
        <v>33</v>
      </c>
      <c r="Q76" s="1">
        <v>72.56</v>
      </c>
      <c r="R76" s="1">
        <v>36.880000000000003</v>
      </c>
    </row>
    <row r="77" spans="2:18" x14ac:dyDescent="0.2">
      <c r="B77" t="s">
        <v>1</v>
      </c>
      <c r="C77" t="s">
        <v>3</v>
      </c>
      <c r="D77" t="s">
        <v>49</v>
      </c>
      <c r="E77" s="3">
        <v>4171</v>
      </c>
      <c r="F77" s="1">
        <v>10639</v>
      </c>
      <c r="G77" s="1">
        <v>10180</v>
      </c>
      <c r="H77" s="1">
        <v>9649</v>
      </c>
      <c r="I77" s="1">
        <v>10534</v>
      </c>
      <c r="J77" s="1">
        <v>11323</v>
      </c>
      <c r="K77" s="1">
        <v>11626</v>
      </c>
      <c r="L77" s="1">
        <v>12811</v>
      </c>
      <c r="M77" s="1">
        <v>13046</v>
      </c>
      <c r="N77" s="1">
        <v>14004</v>
      </c>
      <c r="O77" s="1">
        <v>15593</v>
      </c>
      <c r="P77" s="1">
        <v>15251</v>
      </c>
      <c r="Q77" s="1">
        <v>15746</v>
      </c>
      <c r="R77" s="1">
        <v>18023</v>
      </c>
    </row>
    <row r="78" spans="2:18" x14ac:dyDescent="0.2">
      <c r="B78" t="s">
        <v>0</v>
      </c>
      <c r="C78" t="s">
        <v>2</v>
      </c>
      <c r="D78" t="s">
        <v>48</v>
      </c>
      <c r="E78" s="3">
        <v>421</v>
      </c>
      <c r="F78" s="1">
        <v>17</v>
      </c>
      <c r="G78" s="1">
        <v>18</v>
      </c>
      <c r="H78" s="1">
        <v>2</v>
      </c>
      <c r="I78" s="1">
        <v>4</v>
      </c>
      <c r="J78" s="1">
        <v>44</v>
      </c>
      <c r="K78" s="1">
        <v>8</v>
      </c>
      <c r="L78" s="1">
        <v>4</v>
      </c>
      <c r="M78" s="1" t="s">
        <v>15</v>
      </c>
      <c r="N78" s="1" t="s">
        <v>15</v>
      </c>
      <c r="O78" s="1">
        <v>9</v>
      </c>
      <c r="P78" s="1">
        <v>1</v>
      </c>
      <c r="Q78" t="s">
        <v>15</v>
      </c>
      <c r="R78" t="s">
        <v>15</v>
      </c>
    </row>
    <row r="79" spans="2:18" x14ac:dyDescent="0.2">
      <c r="B79" t="s">
        <v>1</v>
      </c>
      <c r="C79" t="s">
        <v>3</v>
      </c>
      <c r="D79" t="s">
        <v>48</v>
      </c>
      <c r="E79" s="3">
        <v>4211</v>
      </c>
      <c r="F79" s="1">
        <v>64272</v>
      </c>
      <c r="G79" s="1">
        <v>64712</v>
      </c>
      <c r="H79" s="1">
        <v>52063</v>
      </c>
      <c r="I79" s="1">
        <v>66835</v>
      </c>
      <c r="J79" s="1">
        <v>58538</v>
      </c>
      <c r="K79" s="1">
        <v>48178</v>
      </c>
      <c r="L79" s="1" t="s">
        <v>15</v>
      </c>
      <c r="M79" s="1" t="s">
        <v>15</v>
      </c>
      <c r="N79" s="1" t="s">
        <v>15</v>
      </c>
      <c r="O79" s="1">
        <v>57736</v>
      </c>
      <c r="P79" s="1" t="s">
        <v>15</v>
      </c>
      <c r="Q79" t="s">
        <v>15</v>
      </c>
      <c r="R79" t="s">
        <v>15</v>
      </c>
    </row>
    <row r="80" spans="2:18" x14ac:dyDescent="0.2">
      <c r="B80" t="s">
        <v>0</v>
      </c>
      <c r="C80" t="s">
        <v>2</v>
      </c>
      <c r="D80" t="s">
        <v>5</v>
      </c>
      <c r="E80" s="3">
        <v>425</v>
      </c>
      <c r="F80" s="1">
        <v>153</v>
      </c>
      <c r="G80" s="1">
        <v>171</v>
      </c>
      <c r="H80" s="1">
        <v>280</v>
      </c>
      <c r="I80" s="1">
        <v>298</v>
      </c>
      <c r="J80" s="1">
        <v>437</v>
      </c>
      <c r="K80" s="1">
        <v>251</v>
      </c>
      <c r="L80" s="1">
        <v>253</v>
      </c>
      <c r="M80" s="1">
        <v>182</v>
      </c>
      <c r="N80" s="1">
        <v>193</v>
      </c>
      <c r="O80" s="1">
        <v>187</v>
      </c>
      <c r="P80" s="1">
        <v>151</v>
      </c>
      <c r="Q80" s="1">
        <v>218.8</v>
      </c>
      <c r="R80" s="1">
        <v>192.86</v>
      </c>
    </row>
    <row r="81" spans="2:18" x14ac:dyDescent="0.2">
      <c r="B81" t="s">
        <v>1</v>
      </c>
      <c r="C81" t="s">
        <v>3</v>
      </c>
      <c r="D81" t="s">
        <v>5</v>
      </c>
      <c r="E81" s="3">
        <v>4251</v>
      </c>
      <c r="F81" s="1">
        <v>20964</v>
      </c>
      <c r="G81" s="1">
        <v>27665</v>
      </c>
      <c r="H81" s="1">
        <v>23281</v>
      </c>
      <c r="I81" s="1">
        <v>25116</v>
      </c>
      <c r="J81" s="1">
        <v>21046</v>
      </c>
      <c r="K81" s="1">
        <v>24867</v>
      </c>
      <c r="L81" s="1">
        <v>24598</v>
      </c>
      <c r="M81" s="1">
        <v>25670</v>
      </c>
      <c r="N81" s="1">
        <v>31043</v>
      </c>
      <c r="O81" s="1">
        <v>33010</v>
      </c>
      <c r="P81" s="1">
        <v>31369</v>
      </c>
      <c r="Q81" s="1">
        <v>36074</v>
      </c>
      <c r="R81" s="1">
        <v>37954</v>
      </c>
    </row>
    <row r="82" spans="2:18" x14ac:dyDescent="0.2">
      <c r="B82" t="s">
        <v>0</v>
      </c>
      <c r="C82" t="s">
        <v>2</v>
      </c>
      <c r="D82" t="s">
        <v>7</v>
      </c>
      <c r="E82" s="3">
        <v>426</v>
      </c>
      <c r="F82" s="1">
        <v>211</v>
      </c>
      <c r="G82" s="1">
        <v>174</v>
      </c>
      <c r="H82" s="1">
        <v>322</v>
      </c>
      <c r="I82" s="1">
        <v>414</v>
      </c>
      <c r="J82" s="1">
        <v>308</v>
      </c>
      <c r="K82" s="1">
        <v>342</v>
      </c>
      <c r="L82" s="1">
        <v>320</v>
      </c>
      <c r="M82" s="1">
        <v>228</v>
      </c>
      <c r="N82" s="1">
        <v>297</v>
      </c>
      <c r="O82" s="1">
        <v>160</v>
      </c>
      <c r="P82" s="1">
        <v>351</v>
      </c>
      <c r="Q82" s="1">
        <v>172.24</v>
      </c>
      <c r="R82" s="1">
        <v>292.49</v>
      </c>
    </row>
    <row r="83" spans="2:18" x14ac:dyDescent="0.2">
      <c r="B83" t="s">
        <v>1</v>
      </c>
      <c r="C83" t="s">
        <v>3</v>
      </c>
      <c r="D83" t="s">
        <v>7</v>
      </c>
      <c r="E83" s="3">
        <v>4261</v>
      </c>
      <c r="F83" s="1">
        <v>14988</v>
      </c>
      <c r="G83" s="1">
        <v>15033</v>
      </c>
      <c r="H83" s="1">
        <v>16589</v>
      </c>
      <c r="I83" s="1">
        <v>20268</v>
      </c>
      <c r="J83" s="1">
        <v>21047</v>
      </c>
      <c r="K83" s="1">
        <v>20346</v>
      </c>
      <c r="L83" s="1">
        <v>23661</v>
      </c>
      <c r="M83" s="1">
        <v>24331</v>
      </c>
      <c r="N83" s="1">
        <v>25085</v>
      </c>
      <c r="O83" s="1">
        <v>28058</v>
      </c>
      <c r="P83" s="1">
        <v>35306</v>
      </c>
      <c r="Q83" s="1">
        <v>33670</v>
      </c>
      <c r="R83" s="1">
        <v>37732</v>
      </c>
    </row>
    <row r="84" spans="2:18" x14ac:dyDescent="0.2">
      <c r="B84" t="s">
        <v>0</v>
      </c>
      <c r="C84" t="s">
        <v>2</v>
      </c>
      <c r="D84" t="s">
        <v>9</v>
      </c>
      <c r="E84" s="3">
        <v>435</v>
      </c>
      <c r="F84" s="1">
        <v>76</v>
      </c>
      <c r="G84" s="1">
        <v>57</v>
      </c>
      <c r="H84" s="1">
        <v>47</v>
      </c>
      <c r="I84" s="1">
        <v>78</v>
      </c>
      <c r="J84" s="1">
        <v>114</v>
      </c>
      <c r="K84" s="1">
        <v>89</v>
      </c>
      <c r="L84" s="1">
        <v>57</v>
      </c>
      <c r="M84" s="1">
        <v>50</v>
      </c>
      <c r="N84" s="1">
        <v>88</v>
      </c>
      <c r="O84" s="1">
        <v>33</v>
      </c>
      <c r="P84" s="1">
        <v>62</v>
      </c>
      <c r="Q84" s="1">
        <v>44.79</v>
      </c>
      <c r="R84" s="1">
        <v>32.979999999999997</v>
      </c>
    </row>
    <row r="85" spans="2:18" x14ac:dyDescent="0.2">
      <c r="B85" t="s">
        <v>1</v>
      </c>
      <c r="C85" t="s">
        <v>3</v>
      </c>
      <c r="D85" t="s">
        <v>9</v>
      </c>
      <c r="E85" s="3">
        <v>4351</v>
      </c>
      <c r="F85" s="1">
        <v>24377</v>
      </c>
      <c r="G85" s="1">
        <v>23297</v>
      </c>
      <c r="H85" s="1">
        <v>21107</v>
      </c>
      <c r="I85" s="1">
        <v>19294</v>
      </c>
      <c r="J85" s="1">
        <v>23933</v>
      </c>
      <c r="K85" s="1">
        <v>24200</v>
      </c>
      <c r="L85" s="1">
        <v>27270</v>
      </c>
      <c r="M85" s="1">
        <v>35049</v>
      </c>
      <c r="N85" s="1">
        <v>22754</v>
      </c>
      <c r="O85" s="1">
        <v>33186</v>
      </c>
      <c r="P85" s="1">
        <v>23960</v>
      </c>
      <c r="Q85" s="1">
        <v>30306</v>
      </c>
      <c r="R85" s="1">
        <v>34322</v>
      </c>
    </row>
    <row r="86" spans="2:18" x14ac:dyDescent="0.2">
      <c r="B86" t="s">
        <v>0</v>
      </c>
      <c r="C86" t="s">
        <v>2</v>
      </c>
      <c r="D86" t="s">
        <v>37</v>
      </c>
      <c r="E86" s="3">
        <v>436</v>
      </c>
      <c r="F86" s="1">
        <v>145</v>
      </c>
      <c r="G86" s="1">
        <v>202</v>
      </c>
      <c r="H86" s="1">
        <v>207</v>
      </c>
      <c r="I86" s="1">
        <v>312</v>
      </c>
      <c r="J86" s="1">
        <v>307</v>
      </c>
      <c r="K86" s="1">
        <v>297</v>
      </c>
      <c r="L86" s="1">
        <v>285</v>
      </c>
      <c r="M86" s="1">
        <v>186</v>
      </c>
      <c r="N86" s="1">
        <v>225</v>
      </c>
      <c r="O86" s="1">
        <v>223</v>
      </c>
      <c r="P86" s="1">
        <v>270</v>
      </c>
      <c r="Q86" s="1">
        <v>120.87</v>
      </c>
      <c r="R86" s="1">
        <v>112.51</v>
      </c>
    </row>
    <row r="87" spans="2:18" x14ac:dyDescent="0.2">
      <c r="B87" t="s">
        <v>1</v>
      </c>
      <c r="C87" t="s">
        <v>3</v>
      </c>
      <c r="D87" t="s">
        <v>37</v>
      </c>
      <c r="E87" s="3">
        <v>4361</v>
      </c>
      <c r="F87" s="1">
        <v>14038</v>
      </c>
      <c r="G87" s="1">
        <v>13763</v>
      </c>
      <c r="H87" s="1">
        <v>13452</v>
      </c>
      <c r="I87" s="1">
        <v>16528</v>
      </c>
      <c r="J87" s="1">
        <v>16921</v>
      </c>
      <c r="K87" s="1">
        <v>18348</v>
      </c>
      <c r="L87" s="1">
        <v>20232</v>
      </c>
      <c r="M87" s="1">
        <v>20523</v>
      </c>
      <c r="N87" s="1">
        <v>26764</v>
      </c>
      <c r="O87" s="1">
        <v>27320</v>
      </c>
      <c r="P87" s="1">
        <v>27875</v>
      </c>
      <c r="Q87" s="1">
        <v>25637</v>
      </c>
      <c r="R87" s="1">
        <v>34170</v>
      </c>
    </row>
    <row r="88" spans="2:18" x14ac:dyDescent="0.2">
      <c r="B88" t="s">
        <v>0</v>
      </c>
      <c r="C88" t="s">
        <v>2</v>
      </c>
      <c r="D88" t="s">
        <v>44</v>
      </c>
      <c r="E88" s="3">
        <v>437</v>
      </c>
      <c r="F88" s="1">
        <v>194</v>
      </c>
      <c r="G88" s="1">
        <v>206</v>
      </c>
      <c r="H88" s="1">
        <v>352</v>
      </c>
      <c r="I88" s="1">
        <v>321</v>
      </c>
      <c r="J88" s="1">
        <v>348</v>
      </c>
      <c r="K88" s="1">
        <v>213</v>
      </c>
      <c r="L88" s="1">
        <v>96</v>
      </c>
      <c r="M88" s="1">
        <v>264</v>
      </c>
      <c r="N88" s="1">
        <v>229</v>
      </c>
      <c r="O88" s="1">
        <v>257</v>
      </c>
      <c r="P88" s="1">
        <v>275</v>
      </c>
      <c r="Q88" s="1">
        <v>214.95</v>
      </c>
      <c r="R88" s="1">
        <v>129.46</v>
      </c>
    </row>
    <row r="89" spans="2:18" x14ac:dyDescent="0.2">
      <c r="B89" t="s">
        <v>1</v>
      </c>
      <c r="C89" t="s">
        <v>3</v>
      </c>
      <c r="D89" t="s">
        <v>44</v>
      </c>
      <c r="E89" s="3">
        <v>4371</v>
      </c>
      <c r="F89" s="1">
        <v>9838</v>
      </c>
      <c r="G89" s="1">
        <v>9912</v>
      </c>
      <c r="H89" s="1">
        <v>10549</v>
      </c>
      <c r="I89" s="1">
        <v>11912</v>
      </c>
      <c r="J89" s="1">
        <v>12993</v>
      </c>
      <c r="K89" s="1">
        <v>13546</v>
      </c>
      <c r="L89" s="1">
        <v>15692</v>
      </c>
      <c r="M89" s="1">
        <v>15697</v>
      </c>
      <c r="N89" s="1">
        <v>18700</v>
      </c>
      <c r="O89" s="1">
        <v>18450</v>
      </c>
      <c r="P89" s="1">
        <v>19507</v>
      </c>
      <c r="Q89" s="1">
        <v>20401</v>
      </c>
      <c r="R89" s="1">
        <v>23722</v>
      </c>
    </row>
    <row r="90" spans="2:18" x14ac:dyDescent="0.2">
      <c r="B90" t="s">
        <v>0</v>
      </c>
      <c r="C90" t="s">
        <v>2</v>
      </c>
      <c r="D90" t="s">
        <v>4</v>
      </c>
      <c r="E90" s="2">
        <v>999</v>
      </c>
      <c r="F90" s="1">
        <v>3276</v>
      </c>
      <c r="G90" s="1">
        <v>3745</v>
      </c>
      <c r="H90" s="1">
        <v>4496</v>
      </c>
      <c r="I90" s="1">
        <v>4646</v>
      </c>
      <c r="J90" s="1">
        <v>5580</v>
      </c>
      <c r="K90" s="1">
        <v>4299</v>
      </c>
      <c r="L90" s="1">
        <v>4334</v>
      </c>
      <c r="M90" s="1">
        <v>4200</v>
      </c>
      <c r="N90" s="1">
        <v>4536</v>
      </c>
      <c r="O90" s="1">
        <v>3826</v>
      </c>
      <c r="P90" s="1">
        <v>3976</v>
      </c>
      <c r="Q90" s="1">
        <v>4137.13</v>
      </c>
      <c r="R90" s="1">
        <v>3618.75</v>
      </c>
    </row>
    <row r="91" spans="2:18" x14ac:dyDescent="0.2">
      <c r="B91" t="s">
        <v>1</v>
      </c>
      <c r="C91" t="s">
        <v>3</v>
      </c>
      <c r="D91" t="s">
        <v>4</v>
      </c>
      <c r="E91" s="2">
        <v>9991</v>
      </c>
      <c r="F91" s="1">
        <v>18930</v>
      </c>
      <c r="G91" s="1">
        <v>19169</v>
      </c>
      <c r="H91" s="1">
        <v>18305</v>
      </c>
      <c r="I91" s="1">
        <v>18682</v>
      </c>
      <c r="J91" s="1">
        <v>19011</v>
      </c>
      <c r="K91" s="1">
        <v>19823</v>
      </c>
      <c r="L91" s="1">
        <v>20668</v>
      </c>
      <c r="M91" s="1">
        <v>20137</v>
      </c>
      <c r="N91" s="1">
        <v>21604</v>
      </c>
      <c r="O91" s="1">
        <v>23021</v>
      </c>
      <c r="P91" s="1">
        <v>24698</v>
      </c>
      <c r="Q91" s="1">
        <v>24330</v>
      </c>
      <c r="R91" s="1">
        <v>26821</v>
      </c>
    </row>
    <row r="92" spans="2:18" x14ac:dyDescent="0.2">
      <c r="E92" s="2"/>
      <c r="R92" s="1">
        <f>MAX(R4,R6,R8,R10,R12,R16,R18,R20,R22,R24,R26,R30,R34,R40,R42,R46,R48,R50,R54,R56,R58,R60,R62,R64,R66,R68,R70,R72,R74,R76,R80,R82,R84,R86,R88)</f>
        <v>292.49</v>
      </c>
    </row>
    <row r="93" spans="2:18" x14ac:dyDescent="0.2">
      <c r="E93" s="2"/>
      <c r="R93" s="1">
        <f>MAX(R5,R7,R9,R11,R13,R17,R19,R21,R23,R25,R27,R31,R35,R41,R43,R47,R49,R51,R55,R57,R59,R61,R63,R65,R67,R69,R71,R73,R75,R77,R81,R83,R85,R87,R89)</f>
        <v>42898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Grafik_Land</vt:lpstr>
      <vt:lpstr>Daten_Land</vt:lpstr>
      <vt:lpstr>Grafik_Kreise</vt:lpstr>
      <vt:lpstr>LKR_Liste</vt:lpstr>
      <vt:lpstr>Daten_Kreise</vt:lpstr>
      <vt:lpstr>Grafik_Kreise!Druckbereich</vt:lpstr>
      <vt:lpstr>Grafik_Land!Druckbereich</vt:lpstr>
      <vt:lpstr>Kaufwert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Richard (LEL)</dc:creator>
  <cp:lastModifiedBy>Müller, Richard (LEL)</cp:lastModifiedBy>
  <cp:lastPrinted>2018-10-15T10:32:51Z</cp:lastPrinted>
  <dcterms:created xsi:type="dcterms:W3CDTF">2018-10-15T07:09:53Z</dcterms:created>
  <dcterms:modified xsi:type="dcterms:W3CDTF">2018-10-15T11:46:21Z</dcterms:modified>
</cp:coreProperties>
</file>